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00 Daten\2021\01 JW PCC Lang\"/>
    </mc:Choice>
  </mc:AlternateContent>
  <xr:revisionPtr revIDLastSave="0" documentId="8_{3A35934D-B889-4617-A6DE-6B832DFC755D}" xr6:coauthVersionLast="47" xr6:coauthVersionMax="47" xr10:uidLastSave="{00000000-0000-0000-0000-000000000000}"/>
  <bookViews>
    <workbookView xWindow="-120" yWindow="-120" windowWidth="29040" windowHeight="15840" tabRatio="819" xr2:uid="{00000000-000D-0000-FFFF-FFFF00000000}"/>
  </bookViews>
  <sheets>
    <sheet name="Übersicht" sheetId="14" r:id="rId1"/>
    <sheet name="Notizen" sheetId="51" r:id="rId2"/>
    <sheet name="Hockenheim_PdSS" sheetId="55" r:id="rId3"/>
    <sheet name="Leipzig" sheetId="53" r:id="rId4"/>
    <sheet name="RedBull_Ring" sheetId="46" r:id="rId5"/>
    <sheet name="Hockenheim_Club_Days" sheetId="31" r:id="rId6"/>
    <sheet name="Salzburgring" sheetId="52" r:id="rId7"/>
    <sheet name="Chenevieres" sheetId="50" r:id="rId8"/>
    <sheet name="Bilster_Berg" sheetId="48" r:id="rId9"/>
    <sheet name="Franciacorta" sheetId="49" r:id="rId10"/>
    <sheet name="Assen" sheetId="54" r:id="rId11"/>
    <sheet name="AnneauDuRhin" sheetId="20" r:id="rId12"/>
    <sheet name="Sieger" sheetId="15" r:id="rId13"/>
    <sheet name="Statistik-Grafik" sheetId="18" r:id="rId14"/>
    <sheet name="Auswertung" sheetId="22" r:id="rId15"/>
    <sheet name="Grunddaten" sheetId="1" r:id="rId16"/>
  </sheets>
  <definedNames>
    <definedName name="_xlnm._FilterDatabase" localSheetId="5" hidden="1">Hockenheim_Club_Days!$A$1:$CY$341</definedName>
    <definedName name="_Key1" hidden="1">Grunddaten!#REF!</definedName>
    <definedName name="_Key2" hidden="1">Grunddaten!#REF!</definedName>
    <definedName name="_Order1" hidden="1">0</definedName>
    <definedName name="_Order2" hidden="1">255</definedName>
    <definedName name="_Sort" hidden="1">Grunddaten!#REF!</definedName>
    <definedName name="_xlnm.Print_Area" localSheetId="11">AnneauDuRhin!$A$1:$W$70</definedName>
    <definedName name="_xlnm.Print_Area" localSheetId="8">Bilster_Berg!$A$1:$W$37</definedName>
    <definedName name="_xlnm.Print_Area" localSheetId="9">Franciacorta!$A$1:$W$70</definedName>
    <definedName name="_xlnm.Print_Area" localSheetId="5">Hockenheim_Club_Days!$A$1:$W$53</definedName>
    <definedName name="_xlnm.Print_Area" localSheetId="4">RedBull_Ring!$A$1:$M$78</definedName>
    <definedName name="_xlnm.Print_Area" localSheetId="12">Sieger!$A$1:$K$32</definedName>
    <definedName name="_xlnm.Print_Area" localSheetId="13">'Statistik-Grafik'!$A$1:$U$88</definedName>
    <definedName name="_xlnm.Print_Area" localSheetId="0">Übersicht!$A$1:$AV$81</definedName>
    <definedName name="_xlnm.Print_Titles" localSheetId="11">AnneauDuRhin!$1:$3</definedName>
    <definedName name="_xlnm.Print_Titles" localSheetId="8">Bilster_Berg!$1:$4</definedName>
    <definedName name="_xlnm.Print_Titles" localSheetId="9">Franciacorta!$1:$3</definedName>
    <definedName name="_xlnm.Print_Titles" localSheetId="5">Hockenheim_Club_Days!$1:$3</definedName>
    <definedName name="_xlnm.Print_Titles" localSheetId="4">RedBull_Ring!$1:$3</definedName>
    <definedName name="_xlnm.Print_Titles" localSheetId="0">Übersicht!$1:$7</definedName>
    <definedName name="MindestTeilnehmer">Grunddaten!$I$3</definedName>
    <definedName name="Print_Area" localSheetId="14">Auswertung!$A$1:$AN$206</definedName>
    <definedName name="Print_Area" localSheetId="15">Grunddaten!$A$1:$J$30</definedName>
    <definedName name="Print_Area" localSheetId="4">RedBull_Ring!$A$1:$W$73</definedName>
    <definedName name="Print_Area" localSheetId="13">'Statistik-Grafik'!$A$1:$V$86</definedName>
    <definedName name="Print_Area" localSheetId="0">Übersicht!$A$1:$AH$79</definedName>
    <definedName name="Print_Titles" localSheetId="11">AnneauDuRhin!$1:$3</definedName>
    <definedName name="Print_Titles" localSheetId="14">Auswertung!$1:$5</definedName>
    <definedName name="Print_Titles" localSheetId="5">Hockenheim_Club_Days!$1:$3</definedName>
    <definedName name="Print_Titles" localSheetId="4">RedBull_Ring!$1:$3</definedName>
    <definedName name="Print_Titles" localSheetId="0">Übersicht!$1:$7</definedName>
    <definedName name="Typ">Übersicht!$K$6:$K$63</definedName>
    <definedName name="Zusatzpunkte">Grunddaten!$I$4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38" i="14" l="1"/>
  <c r="AX38" i="14"/>
  <c r="AZ45" i="14"/>
  <c r="AX45" i="14"/>
  <c r="AZ42" i="14"/>
  <c r="AX42" i="14"/>
  <c r="AZ41" i="14"/>
  <c r="AX41" i="14"/>
  <c r="R24" i="53"/>
  <c r="R23" i="53"/>
  <c r="R22" i="53"/>
  <c r="R21" i="53"/>
  <c r="U21" i="53" s="1"/>
  <c r="R20" i="53"/>
  <c r="R19" i="53"/>
  <c r="R18" i="53"/>
  <c r="R17" i="53"/>
  <c r="U17" i="53" s="1"/>
  <c r="R16" i="53"/>
  <c r="R15" i="53"/>
  <c r="R14" i="53"/>
  <c r="R13" i="53"/>
  <c r="U13" i="53" s="1"/>
  <c r="R12" i="53"/>
  <c r="R11" i="53"/>
  <c r="R10" i="53"/>
  <c r="R9" i="53"/>
  <c r="U9" i="53" s="1"/>
  <c r="R8" i="53"/>
  <c r="R7" i="53"/>
  <c r="R6" i="53"/>
  <c r="R5" i="53"/>
  <c r="U5" i="53" s="1"/>
  <c r="R4" i="53"/>
  <c r="U4" i="53" s="1"/>
  <c r="W4" i="53" s="1"/>
  <c r="R24" i="55"/>
  <c r="R23" i="55"/>
  <c r="R22" i="55"/>
  <c r="R21" i="55"/>
  <c r="R20" i="55"/>
  <c r="R19" i="55"/>
  <c r="R18" i="55"/>
  <c r="R17" i="55"/>
  <c r="R16" i="55"/>
  <c r="R15" i="55"/>
  <c r="R14" i="55"/>
  <c r="R13" i="55"/>
  <c r="R12" i="55"/>
  <c r="R11" i="55"/>
  <c r="R10" i="55"/>
  <c r="R9" i="55"/>
  <c r="R8" i="55"/>
  <c r="R7" i="55"/>
  <c r="R6" i="55"/>
  <c r="R5" i="55"/>
  <c r="R4" i="55"/>
  <c r="R23" i="31"/>
  <c r="R22" i="31"/>
  <c r="R21" i="31"/>
  <c r="R20" i="31"/>
  <c r="U20" i="31" s="1"/>
  <c r="W20" i="31" s="1"/>
  <c r="R19" i="31"/>
  <c r="R18" i="31"/>
  <c r="R17" i="31"/>
  <c r="R16" i="31"/>
  <c r="R15" i="31"/>
  <c r="R14" i="31"/>
  <c r="R13" i="31"/>
  <c r="R12" i="31"/>
  <c r="U12" i="31" s="1"/>
  <c r="R11" i="31"/>
  <c r="R10" i="31"/>
  <c r="R9" i="31"/>
  <c r="R8" i="31"/>
  <c r="R7" i="31"/>
  <c r="R6" i="31"/>
  <c r="R5" i="31"/>
  <c r="R4" i="31"/>
  <c r="U4" i="31" s="1"/>
  <c r="U23" i="31"/>
  <c r="Q23" i="31"/>
  <c r="M23" i="31"/>
  <c r="L23" i="31"/>
  <c r="K23" i="31"/>
  <c r="J23" i="31"/>
  <c r="I23" i="31"/>
  <c r="H23" i="31"/>
  <c r="F23" i="31" s="1"/>
  <c r="G23" i="31"/>
  <c r="W23" i="31" s="1"/>
  <c r="E23" i="31"/>
  <c r="D23" i="31"/>
  <c r="V23" i="31" s="1"/>
  <c r="C23" i="31"/>
  <c r="B23" i="31"/>
  <c r="A23" i="31"/>
  <c r="W22" i="31"/>
  <c r="V22" i="31"/>
  <c r="U22" i="31"/>
  <c r="Q22" i="31"/>
  <c r="M22" i="31"/>
  <c r="L22" i="31"/>
  <c r="K22" i="31"/>
  <c r="J22" i="31"/>
  <c r="I22" i="31"/>
  <c r="H22" i="31"/>
  <c r="G22" i="31"/>
  <c r="F22" i="31"/>
  <c r="E22" i="31"/>
  <c r="S22" i="31" s="1"/>
  <c r="D22" i="31"/>
  <c r="C22" i="31"/>
  <c r="B22" i="31"/>
  <c r="A22" i="31"/>
  <c r="U21" i="31"/>
  <c r="Q21" i="31"/>
  <c r="M21" i="31"/>
  <c r="L21" i="31"/>
  <c r="K21" i="31"/>
  <c r="J21" i="31"/>
  <c r="I21" i="31"/>
  <c r="H21" i="31"/>
  <c r="G21" i="31"/>
  <c r="W21" i="31" s="1"/>
  <c r="F21" i="31"/>
  <c r="E21" i="31"/>
  <c r="D21" i="31"/>
  <c r="V21" i="31" s="1"/>
  <c r="C21" i="31"/>
  <c r="B21" i="31"/>
  <c r="A21" i="31"/>
  <c r="V20" i="31"/>
  <c r="Q20" i="31"/>
  <c r="M20" i="31"/>
  <c r="L20" i="31"/>
  <c r="K20" i="31"/>
  <c r="J20" i="31"/>
  <c r="I20" i="31"/>
  <c r="H20" i="31"/>
  <c r="G20" i="31"/>
  <c r="F20" i="31"/>
  <c r="E20" i="31"/>
  <c r="S20" i="31" s="1"/>
  <c r="D20" i="31"/>
  <c r="C20" i="31"/>
  <c r="B20" i="31"/>
  <c r="A20" i="31"/>
  <c r="U19" i="31"/>
  <c r="Q19" i="31"/>
  <c r="M19" i="31"/>
  <c r="L19" i="31"/>
  <c r="K19" i="31"/>
  <c r="J19" i="31"/>
  <c r="I19" i="31"/>
  <c r="H19" i="31"/>
  <c r="F19" i="31" s="1"/>
  <c r="G19" i="31"/>
  <c r="W19" i="31" s="1"/>
  <c r="E19" i="31"/>
  <c r="D19" i="31"/>
  <c r="V19" i="31" s="1"/>
  <c r="C19" i="31"/>
  <c r="B19" i="31"/>
  <c r="A19" i="31"/>
  <c r="V18" i="31"/>
  <c r="U18" i="31"/>
  <c r="W18" i="31" s="1"/>
  <c r="Q18" i="31"/>
  <c r="M18" i="31"/>
  <c r="L18" i="31"/>
  <c r="K18" i="31"/>
  <c r="J18" i="31"/>
  <c r="I18" i="31"/>
  <c r="H18" i="31"/>
  <c r="G18" i="31"/>
  <c r="F18" i="31"/>
  <c r="E18" i="31"/>
  <c r="S18" i="31" s="1"/>
  <c r="D18" i="31"/>
  <c r="C18" i="31"/>
  <c r="B18" i="31"/>
  <c r="A18" i="31"/>
  <c r="U17" i="31"/>
  <c r="Q17" i="31"/>
  <c r="M17" i="31"/>
  <c r="L17" i="31"/>
  <c r="K17" i="31"/>
  <c r="J17" i="31"/>
  <c r="I17" i="31"/>
  <c r="H17" i="31"/>
  <c r="G17" i="31"/>
  <c r="W17" i="31" s="1"/>
  <c r="F17" i="31"/>
  <c r="E17" i="31"/>
  <c r="D17" i="31"/>
  <c r="V17" i="31" s="1"/>
  <c r="C17" i="31"/>
  <c r="B17" i="31"/>
  <c r="A17" i="31"/>
  <c r="V16" i="31"/>
  <c r="U16" i="31"/>
  <c r="W16" i="31" s="1"/>
  <c r="Q16" i="31"/>
  <c r="M16" i="31"/>
  <c r="L16" i="31"/>
  <c r="K16" i="31"/>
  <c r="J16" i="31"/>
  <c r="I16" i="31"/>
  <c r="H16" i="31"/>
  <c r="G16" i="31"/>
  <c r="F16" i="31"/>
  <c r="E16" i="31"/>
  <c r="S16" i="31" s="1"/>
  <c r="D16" i="31"/>
  <c r="C16" i="31"/>
  <c r="B16" i="31"/>
  <c r="A16" i="31"/>
  <c r="U15" i="31"/>
  <c r="Q15" i="31"/>
  <c r="M15" i="31"/>
  <c r="L15" i="31"/>
  <c r="K15" i="31"/>
  <c r="J15" i="31"/>
  <c r="I15" i="31"/>
  <c r="H15" i="31"/>
  <c r="G15" i="31"/>
  <c r="W15" i="31" s="1"/>
  <c r="F15" i="31"/>
  <c r="E15" i="31"/>
  <c r="D15" i="31"/>
  <c r="V15" i="31" s="1"/>
  <c r="C15" i="31"/>
  <c r="B15" i="31"/>
  <c r="A15" i="31"/>
  <c r="V14" i="31"/>
  <c r="U14" i="31"/>
  <c r="W14" i="31" s="1"/>
  <c r="Q14" i="31"/>
  <c r="M14" i="31"/>
  <c r="L14" i="31"/>
  <c r="K14" i="31"/>
  <c r="J14" i="31"/>
  <c r="I14" i="31"/>
  <c r="H14" i="31"/>
  <c r="G14" i="31"/>
  <c r="F14" i="31"/>
  <c r="E14" i="31"/>
  <c r="S14" i="31" s="1"/>
  <c r="D14" i="31"/>
  <c r="C14" i="31"/>
  <c r="B14" i="31"/>
  <c r="A14" i="31"/>
  <c r="U13" i="31"/>
  <c r="Q13" i="31"/>
  <c r="M13" i="31"/>
  <c r="L13" i="31"/>
  <c r="K13" i="31"/>
  <c r="J13" i="31"/>
  <c r="I13" i="31"/>
  <c r="H13" i="31"/>
  <c r="G13" i="31"/>
  <c r="W13" i="31" s="1"/>
  <c r="F13" i="31"/>
  <c r="E13" i="31"/>
  <c r="D13" i="31"/>
  <c r="V13" i="31" s="1"/>
  <c r="C13" i="31"/>
  <c r="B13" i="31"/>
  <c r="A13" i="31"/>
  <c r="W12" i="31"/>
  <c r="V12" i="31"/>
  <c r="Q12" i="31"/>
  <c r="M12" i="31"/>
  <c r="L12" i="31"/>
  <c r="K12" i="31"/>
  <c r="J12" i="31"/>
  <c r="I12" i="31"/>
  <c r="H12" i="31"/>
  <c r="G12" i="31"/>
  <c r="F12" i="31"/>
  <c r="E12" i="31"/>
  <c r="S12" i="31" s="1"/>
  <c r="D12" i="31"/>
  <c r="C12" i="31"/>
  <c r="B12" i="31"/>
  <c r="A12" i="31"/>
  <c r="U11" i="31"/>
  <c r="Q11" i="31"/>
  <c r="M11" i="31"/>
  <c r="L11" i="31"/>
  <c r="K11" i="31"/>
  <c r="J11" i="31"/>
  <c r="I11" i="31"/>
  <c r="H11" i="31"/>
  <c r="G11" i="31"/>
  <c r="W11" i="31" s="1"/>
  <c r="F11" i="31"/>
  <c r="E11" i="31"/>
  <c r="D11" i="31"/>
  <c r="V11" i="31" s="1"/>
  <c r="C11" i="31"/>
  <c r="B11" i="31"/>
  <c r="A11" i="31"/>
  <c r="V10" i="31"/>
  <c r="U10" i="31"/>
  <c r="W10" i="31" s="1"/>
  <c r="Q10" i="31"/>
  <c r="M10" i="31"/>
  <c r="L10" i="31"/>
  <c r="K10" i="31"/>
  <c r="J10" i="31"/>
  <c r="I10" i="31"/>
  <c r="H10" i="31"/>
  <c r="G10" i="31"/>
  <c r="F10" i="31"/>
  <c r="E10" i="31"/>
  <c r="S10" i="31" s="1"/>
  <c r="D10" i="31"/>
  <c r="C10" i="31"/>
  <c r="B10" i="31"/>
  <c r="A10" i="31"/>
  <c r="U9" i="31"/>
  <c r="Q9" i="31"/>
  <c r="M9" i="31"/>
  <c r="L9" i="31"/>
  <c r="K9" i="31"/>
  <c r="J9" i="31"/>
  <c r="I9" i="31"/>
  <c r="H9" i="31"/>
  <c r="G9" i="31"/>
  <c r="W9" i="31" s="1"/>
  <c r="F9" i="31"/>
  <c r="E9" i="31"/>
  <c r="D9" i="31"/>
  <c r="V9" i="31" s="1"/>
  <c r="C9" i="31"/>
  <c r="B9" i="31"/>
  <c r="A9" i="31"/>
  <c r="V8" i="31"/>
  <c r="U8" i="31"/>
  <c r="W8" i="31" s="1"/>
  <c r="Q8" i="31"/>
  <c r="M8" i="31"/>
  <c r="L8" i="31"/>
  <c r="K8" i="31"/>
  <c r="J8" i="31"/>
  <c r="I8" i="31"/>
  <c r="H8" i="31"/>
  <c r="G8" i="31"/>
  <c r="F8" i="31"/>
  <c r="E8" i="31"/>
  <c r="S8" i="31" s="1"/>
  <c r="D8" i="31"/>
  <c r="C8" i="31"/>
  <c r="B8" i="31"/>
  <c r="A8" i="31"/>
  <c r="U7" i="31"/>
  <c r="S7" i="31"/>
  <c r="Q7" i="31"/>
  <c r="M7" i="31"/>
  <c r="L7" i="31"/>
  <c r="K7" i="31"/>
  <c r="J7" i="31"/>
  <c r="I7" i="31"/>
  <c r="H7" i="31"/>
  <c r="G7" i="31"/>
  <c r="W7" i="31" s="1"/>
  <c r="F7" i="31"/>
  <c r="E7" i="31"/>
  <c r="D7" i="31"/>
  <c r="V7" i="31" s="1"/>
  <c r="C7" i="31"/>
  <c r="B7" i="31"/>
  <c r="A7" i="31"/>
  <c r="W6" i="31"/>
  <c r="V6" i="31"/>
  <c r="U6" i="31"/>
  <c r="Q6" i="31"/>
  <c r="M6" i="31"/>
  <c r="L6" i="31"/>
  <c r="K6" i="31"/>
  <c r="J6" i="31"/>
  <c r="I6" i="31"/>
  <c r="H6" i="31"/>
  <c r="G6" i="31"/>
  <c r="F6" i="31"/>
  <c r="E6" i="31"/>
  <c r="S23" i="31" s="1"/>
  <c r="D6" i="31"/>
  <c r="C6" i="31"/>
  <c r="B6" i="31"/>
  <c r="A6" i="31"/>
  <c r="U5" i="31"/>
  <c r="S5" i="31"/>
  <c r="Q5" i="31"/>
  <c r="M5" i="31"/>
  <c r="L5" i="31"/>
  <c r="K5" i="31"/>
  <c r="J5" i="31"/>
  <c r="I5" i="31"/>
  <c r="H5" i="31"/>
  <c r="G5" i="31"/>
  <c r="F5" i="31"/>
  <c r="E5" i="31"/>
  <c r="D5" i="31"/>
  <c r="V5" i="31" s="1"/>
  <c r="C5" i="31"/>
  <c r="B5" i="31"/>
  <c r="A5" i="31"/>
  <c r="G4" i="31"/>
  <c r="M4" i="31"/>
  <c r="K4" i="31"/>
  <c r="H4" i="31"/>
  <c r="D4" i="31"/>
  <c r="V4" i="31" s="1"/>
  <c r="F4" i="31"/>
  <c r="I4" i="31"/>
  <c r="Q4" i="31"/>
  <c r="L4" i="31"/>
  <c r="J4" i="31"/>
  <c r="E4" i="31"/>
  <c r="C4" i="31"/>
  <c r="B4" i="31"/>
  <c r="A4" i="31"/>
  <c r="I22" i="46"/>
  <c r="I21" i="46"/>
  <c r="I20" i="46"/>
  <c r="I18" i="46"/>
  <c r="I17" i="46"/>
  <c r="I16" i="46"/>
  <c r="I15" i="46"/>
  <c r="I14" i="46"/>
  <c r="I13" i="46"/>
  <c r="I12" i="46"/>
  <c r="I11" i="46"/>
  <c r="I10" i="46"/>
  <c r="I9" i="46"/>
  <c r="I8" i="46"/>
  <c r="I7" i="46"/>
  <c r="I6" i="46"/>
  <c r="I5" i="46"/>
  <c r="I4" i="46"/>
  <c r="I19" i="46"/>
  <c r="AZ26" i="14"/>
  <c r="AX26" i="14"/>
  <c r="AZ16" i="14"/>
  <c r="AX16" i="14"/>
  <c r="AZ40" i="14"/>
  <c r="AX40" i="14"/>
  <c r="AZ25" i="14"/>
  <c r="AX25" i="14"/>
  <c r="AZ13" i="14"/>
  <c r="AX13" i="14"/>
  <c r="AZ43" i="14"/>
  <c r="AX43" i="14"/>
  <c r="W22" i="46"/>
  <c r="Q22" i="46"/>
  <c r="L22" i="46"/>
  <c r="K22" i="46"/>
  <c r="H22" i="46"/>
  <c r="F22" i="46"/>
  <c r="E22" i="46"/>
  <c r="D22" i="46"/>
  <c r="V22" i="46" s="1"/>
  <c r="C22" i="46"/>
  <c r="B22" i="46"/>
  <c r="A22" i="46"/>
  <c r="R22" i="46" s="1"/>
  <c r="W21" i="46"/>
  <c r="R21" i="46"/>
  <c r="Q21" i="46"/>
  <c r="L21" i="46"/>
  <c r="K21" i="46"/>
  <c r="H21" i="46"/>
  <c r="F21" i="46"/>
  <c r="E21" i="46"/>
  <c r="D21" i="46"/>
  <c r="V21" i="46" s="1"/>
  <c r="C21" i="46"/>
  <c r="B21" i="46"/>
  <c r="A21" i="46"/>
  <c r="W20" i="46"/>
  <c r="R20" i="46"/>
  <c r="Q20" i="46"/>
  <c r="L20" i="46"/>
  <c r="K20" i="46"/>
  <c r="H20" i="46"/>
  <c r="F20" i="46"/>
  <c r="E20" i="46"/>
  <c r="D20" i="46"/>
  <c r="V20" i="46" s="1"/>
  <c r="C20" i="46"/>
  <c r="B20" i="46"/>
  <c r="A20" i="46"/>
  <c r="W19" i="46"/>
  <c r="Q19" i="46"/>
  <c r="L19" i="46"/>
  <c r="K19" i="46"/>
  <c r="H19" i="46"/>
  <c r="F19" i="46"/>
  <c r="E19" i="46"/>
  <c r="D19" i="46"/>
  <c r="V19" i="46" s="1"/>
  <c r="C19" i="46"/>
  <c r="B19" i="46"/>
  <c r="A19" i="46"/>
  <c r="R19" i="46" s="1"/>
  <c r="W18" i="46"/>
  <c r="Q18" i="46"/>
  <c r="L18" i="46"/>
  <c r="K18" i="46"/>
  <c r="H18" i="46"/>
  <c r="F18" i="46"/>
  <c r="E18" i="46"/>
  <c r="D18" i="46"/>
  <c r="V18" i="46" s="1"/>
  <c r="C18" i="46"/>
  <c r="B18" i="46"/>
  <c r="A18" i="46"/>
  <c r="R18" i="46" s="1"/>
  <c r="W17" i="46"/>
  <c r="R17" i="46"/>
  <c r="Q17" i="46"/>
  <c r="L17" i="46"/>
  <c r="K17" i="46"/>
  <c r="H17" i="46"/>
  <c r="F17" i="46"/>
  <c r="E17" i="46"/>
  <c r="D17" i="46"/>
  <c r="V17" i="46" s="1"/>
  <c r="C17" i="46"/>
  <c r="B17" i="46"/>
  <c r="A17" i="46"/>
  <c r="W16" i="46"/>
  <c r="R16" i="46"/>
  <c r="Q16" i="46"/>
  <c r="L16" i="46"/>
  <c r="K16" i="46"/>
  <c r="H16" i="46"/>
  <c r="F16" i="46"/>
  <c r="E16" i="46"/>
  <c r="D16" i="46"/>
  <c r="V16" i="46" s="1"/>
  <c r="C16" i="46"/>
  <c r="B16" i="46"/>
  <c r="A16" i="46"/>
  <c r="W15" i="46"/>
  <c r="Q15" i="46"/>
  <c r="L15" i="46"/>
  <c r="K15" i="46"/>
  <c r="H15" i="46"/>
  <c r="F15" i="46"/>
  <c r="E15" i="46"/>
  <c r="D15" i="46"/>
  <c r="V15" i="46" s="1"/>
  <c r="C15" i="46"/>
  <c r="B15" i="46"/>
  <c r="A15" i="46"/>
  <c r="R15" i="46" s="1"/>
  <c r="W14" i="46"/>
  <c r="Q14" i="46"/>
  <c r="L14" i="46"/>
  <c r="K14" i="46"/>
  <c r="H14" i="46"/>
  <c r="F14" i="46"/>
  <c r="E14" i="46"/>
  <c r="D14" i="46"/>
  <c r="V14" i="46" s="1"/>
  <c r="C14" i="46"/>
  <c r="B14" i="46"/>
  <c r="A14" i="46"/>
  <c r="R14" i="46" s="1"/>
  <c r="W13" i="46"/>
  <c r="R13" i="46"/>
  <c r="Q13" i="46"/>
  <c r="L13" i="46"/>
  <c r="K13" i="46"/>
  <c r="H13" i="46"/>
  <c r="F13" i="46"/>
  <c r="E13" i="46"/>
  <c r="D13" i="46"/>
  <c r="V13" i="46" s="1"/>
  <c r="C13" i="46"/>
  <c r="B13" i="46"/>
  <c r="A13" i="46"/>
  <c r="W12" i="46"/>
  <c r="R12" i="46"/>
  <c r="Q12" i="46"/>
  <c r="L12" i="46"/>
  <c r="K12" i="46"/>
  <c r="H12" i="46"/>
  <c r="F12" i="46"/>
  <c r="E12" i="46"/>
  <c r="D12" i="46"/>
  <c r="V12" i="46" s="1"/>
  <c r="C12" i="46"/>
  <c r="B12" i="46"/>
  <c r="A12" i="46"/>
  <c r="W11" i="46"/>
  <c r="Q11" i="46"/>
  <c r="L11" i="46"/>
  <c r="K11" i="46"/>
  <c r="H11" i="46"/>
  <c r="F11" i="46"/>
  <c r="E11" i="46"/>
  <c r="D11" i="46"/>
  <c r="V11" i="46" s="1"/>
  <c r="C11" i="46"/>
  <c r="B11" i="46"/>
  <c r="A11" i="46"/>
  <c r="R11" i="46" s="1"/>
  <c r="W10" i="46"/>
  <c r="Q10" i="46"/>
  <c r="L10" i="46"/>
  <c r="K10" i="46"/>
  <c r="H10" i="46"/>
  <c r="F10" i="46"/>
  <c r="E10" i="46"/>
  <c r="D10" i="46"/>
  <c r="V10" i="46" s="1"/>
  <c r="C10" i="46"/>
  <c r="B10" i="46"/>
  <c r="A10" i="46"/>
  <c r="R10" i="46" s="1"/>
  <c r="W9" i="46"/>
  <c r="R9" i="46"/>
  <c r="Q9" i="46"/>
  <c r="L9" i="46"/>
  <c r="K9" i="46"/>
  <c r="H9" i="46"/>
  <c r="F9" i="46"/>
  <c r="E9" i="46"/>
  <c r="D9" i="46"/>
  <c r="V9" i="46" s="1"/>
  <c r="C9" i="46"/>
  <c r="B9" i="46"/>
  <c r="A9" i="46"/>
  <c r="W8" i="46"/>
  <c r="R8" i="46"/>
  <c r="Q8" i="46"/>
  <c r="L8" i="46"/>
  <c r="K8" i="46"/>
  <c r="H8" i="46"/>
  <c r="F8" i="46"/>
  <c r="E8" i="46"/>
  <c r="D8" i="46"/>
  <c r="V8" i="46" s="1"/>
  <c r="C8" i="46"/>
  <c r="B8" i="46"/>
  <c r="A8" i="46"/>
  <c r="W7" i="46"/>
  <c r="Q7" i="46"/>
  <c r="L7" i="46"/>
  <c r="K7" i="46"/>
  <c r="H7" i="46"/>
  <c r="F7" i="46"/>
  <c r="E7" i="46"/>
  <c r="D7" i="46"/>
  <c r="V7" i="46" s="1"/>
  <c r="C7" i="46"/>
  <c r="B7" i="46"/>
  <c r="A7" i="46"/>
  <c r="R7" i="46" s="1"/>
  <c r="W5" i="46"/>
  <c r="Q5" i="46"/>
  <c r="L5" i="46"/>
  <c r="K5" i="46"/>
  <c r="H5" i="46"/>
  <c r="F5" i="46"/>
  <c r="E5" i="46"/>
  <c r="D5" i="46"/>
  <c r="V5" i="46" s="1"/>
  <c r="C5" i="46"/>
  <c r="B5" i="46"/>
  <c r="A5" i="46"/>
  <c r="R5" i="46" s="1"/>
  <c r="W4" i="46"/>
  <c r="R4" i="46"/>
  <c r="Q4" i="46"/>
  <c r="L4" i="46"/>
  <c r="K4" i="46"/>
  <c r="H4" i="46"/>
  <c r="F4" i="46"/>
  <c r="E4" i="46"/>
  <c r="D4" i="46"/>
  <c r="V4" i="46" s="1"/>
  <c r="C4" i="46"/>
  <c r="B4" i="46"/>
  <c r="A4" i="46"/>
  <c r="B6" i="46"/>
  <c r="A6" i="46"/>
  <c r="E6" i="46"/>
  <c r="C6" i="46"/>
  <c r="AZ17" i="14"/>
  <c r="AX17" i="14"/>
  <c r="AZ10" i="14"/>
  <c r="AX10" i="14"/>
  <c r="AZ44" i="14"/>
  <c r="AX44" i="14"/>
  <c r="AZ27" i="14"/>
  <c r="AX27" i="14"/>
  <c r="AZ39" i="14"/>
  <c r="AX39" i="14"/>
  <c r="AZ32" i="14"/>
  <c r="AX32" i="14"/>
  <c r="AZ23" i="14"/>
  <c r="AX23" i="14"/>
  <c r="W18" i="53"/>
  <c r="Q24" i="53"/>
  <c r="Q23" i="53"/>
  <c r="Q22" i="53"/>
  <c r="Q21" i="53"/>
  <c r="Q20" i="53"/>
  <c r="Q19" i="53"/>
  <c r="Q18" i="53"/>
  <c r="Q17" i="53"/>
  <c r="Q16" i="53"/>
  <c r="Q15" i="53"/>
  <c r="Q14" i="53"/>
  <c r="Q13" i="53"/>
  <c r="Q12" i="53"/>
  <c r="Q11" i="53"/>
  <c r="Q10" i="53"/>
  <c r="Q9" i="53"/>
  <c r="Q8" i="53"/>
  <c r="Q7" i="53"/>
  <c r="Q6" i="53"/>
  <c r="Q5" i="53"/>
  <c r="Q4" i="53"/>
  <c r="U24" i="53"/>
  <c r="M24" i="53"/>
  <c r="L24" i="53"/>
  <c r="K24" i="53"/>
  <c r="J24" i="53"/>
  <c r="I24" i="53"/>
  <c r="H24" i="53"/>
  <c r="G24" i="53"/>
  <c r="F24" i="53"/>
  <c r="E24" i="53"/>
  <c r="D24" i="53"/>
  <c r="V24" i="53" s="1"/>
  <c r="C24" i="53"/>
  <c r="B24" i="53"/>
  <c r="V23" i="53"/>
  <c r="U23" i="53"/>
  <c r="M23" i="53"/>
  <c r="L23" i="53"/>
  <c r="K23" i="53"/>
  <c r="J23" i="53"/>
  <c r="I23" i="53"/>
  <c r="H23" i="53"/>
  <c r="G23" i="53"/>
  <c r="F23" i="53"/>
  <c r="E23" i="53"/>
  <c r="S23" i="53" s="1"/>
  <c r="D23" i="53"/>
  <c r="C23" i="53"/>
  <c r="B23" i="53"/>
  <c r="U22" i="53"/>
  <c r="M22" i="53"/>
  <c r="L22" i="53"/>
  <c r="K22" i="53"/>
  <c r="J22" i="53"/>
  <c r="I22" i="53"/>
  <c r="H22" i="53"/>
  <c r="F22" i="53" s="1"/>
  <c r="G22" i="53"/>
  <c r="W22" i="53" s="1"/>
  <c r="E22" i="53"/>
  <c r="D22" i="53"/>
  <c r="V22" i="53" s="1"/>
  <c r="C22" i="53"/>
  <c r="B22" i="53"/>
  <c r="V21" i="53"/>
  <c r="M21" i="53"/>
  <c r="L21" i="53"/>
  <c r="K21" i="53"/>
  <c r="J21" i="53"/>
  <c r="I21" i="53"/>
  <c r="H21" i="53"/>
  <c r="G21" i="53"/>
  <c r="F21" i="53"/>
  <c r="E21" i="53"/>
  <c r="S21" i="53" s="1"/>
  <c r="D21" i="53"/>
  <c r="C21" i="53"/>
  <c r="B21" i="53"/>
  <c r="U20" i="53"/>
  <c r="M20" i="53"/>
  <c r="L20" i="53"/>
  <c r="K20" i="53"/>
  <c r="J20" i="53"/>
  <c r="I20" i="53"/>
  <c r="H20" i="53"/>
  <c r="G20" i="53"/>
  <c r="F20" i="53"/>
  <c r="E20" i="53"/>
  <c r="D20" i="53"/>
  <c r="V20" i="53" s="1"/>
  <c r="C20" i="53"/>
  <c r="B20" i="53"/>
  <c r="V19" i="53"/>
  <c r="U19" i="53"/>
  <c r="M19" i="53"/>
  <c r="L19" i="53"/>
  <c r="K19" i="53"/>
  <c r="J19" i="53"/>
  <c r="I19" i="53"/>
  <c r="H19" i="53"/>
  <c r="G19" i="53"/>
  <c r="F19" i="53"/>
  <c r="E19" i="53"/>
  <c r="S19" i="53" s="1"/>
  <c r="D19" i="53"/>
  <c r="C19" i="53"/>
  <c r="B19" i="53"/>
  <c r="U18" i="53"/>
  <c r="M18" i="53"/>
  <c r="L18" i="53"/>
  <c r="K18" i="53"/>
  <c r="J18" i="53"/>
  <c r="I18" i="53"/>
  <c r="H18" i="53"/>
  <c r="G18" i="53"/>
  <c r="F18" i="53"/>
  <c r="E18" i="53"/>
  <c r="D18" i="53"/>
  <c r="V18" i="53" s="1"/>
  <c r="C18" i="53"/>
  <c r="B18" i="53"/>
  <c r="V17" i="53"/>
  <c r="M17" i="53"/>
  <c r="L17" i="53"/>
  <c r="K17" i="53"/>
  <c r="J17" i="53"/>
  <c r="I17" i="53"/>
  <c r="H17" i="53"/>
  <c r="G17" i="53"/>
  <c r="F17" i="53"/>
  <c r="E17" i="53"/>
  <c r="S17" i="53" s="1"/>
  <c r="D17" i="53"/>
  <c r="C17" i="53"/>
  <c r="B17" i="53"/>
  <c r="U16" i="53"/>
  <c r="M16" i="53"/>
  <c r="L16" i="53"/>
  <c r="K16" i="53"/>
  <c r="J16" i="53"/>
  <c r="I16" i="53"/>
  <c r="H16" i="53"/>
  <c r="G16" i="53"/>
  <c r="F16" i="53"/>
  <c r="E16" i="53"/>
  <c r="D16" i="53"/>
  <c r="V16" i="53" s="1"/>
  <c r="C16" i="53"/>
  <c r="B16" i="53"/>
  <c r="V15" i="53"/>
  <c r="U15" i="53"/>
  <c r="M15" i="53"/>
  <c r="L15" i="53"/>
  <c r="K15" i="53"/>
  <c r="J15" i="53"/>
  <c r="I15" i="53"/>
  <c r="H15" i="53"/>
  <c r="G15" i="53"/>
  <c r="F15" i="53"/>
  <c r="E15" i="53"/>
  <c r="S15" i="53" s="1"/>
  <c r="D15" i="53"/>
  <c r="C15" i="53"/>
  <c r="B15" i="53"/>
  <c r="U14" i="53"/>
  <c r="M14" i="53"/>
  <c r="L14" i="53"/>
  <c r="K14" i="53"/>
  <c r="J14" i="53"/>
  <c r="I14" i="53"/>
  <c r="H14" i="53"/>
  <c r="G14" i="53"/>
  <c r="F14" i="53"/>
  <c r="E14" i="53"/>
  <c r="D14" i="53"/>
  <c r="V14" i="53" s="1"/>
  <c r="C14" i="53"/>
  <c r="B14" i="53"/>
  <c r="V13" i="53"/>
  <c r="M13" i="53"/>
  <c r="L13" i="53"/>
  <c r="K13" i="53"/>
  <c r="J13" i="53"/>
  <c r="I13" i="53"/>
  <c r="H13" i="53"/>
  <c r="G13" i="53"/>
  <c r="F13" i="53"/>
  <c r="E13" i="53"/>
  <c r="S13" i="53" s="1"/>
  <c r="D13" i="53"/>
  <c r="C13" i="53"/>
  <c r="B13" i="53"/>
  <c r="V12" i="53"/>
  <c r="U12" i="53"/>
  <c r="M12" i="53"/>
  <c r="L12" i="53"/>
  <c r="K12" i="53"/>
  <c r="J12" i="53"/>
  <c r="I12" i="53"/>
  <c r="H12" i="53"/>
  <c r="G12" i="53"/>
  <c r="F12" i="53"/>
  <c r="E12" i="53"/>
  <c r="D12" i="53"/>
  <c r="C12" i="53"/>
  <c r="B12" i="53"/>
  <c r="V11" i="53"/>
  <c r="U11" i="53"/>
  <c r="M11" i="53"/>
  <c r="L11" i="53"/>
  <c r="K11" i="53"/>
  <c r="J11" i="53"/>
  <c r="I11" i="53"/>
  <c r="H11" i="53"/>
  <c r="G11" i="53"/>
  <c r="W11" i="53" s="1"/>
  <c r="F11" i="53"/>
  <c r="E11" i="53"/>
  <c r="S11" i="53" s="1"/>
  <c r="D11" i="53"/>
  <c r="C11" i="53"/>
  <c r="B11" i="53"/>
  <c r="V10" i="53"/>
  <c r="U10" i="53"/>
  <c r="M10" i="53"/>
  <c r="L10" i="53"/>
  <c r="K10" i="53"/>
  <c r="J10" i="53"/>
  <c r="I10" i="53"/>
  <c r="H10" i="53"/>
  <c r="G10" i="53"/>
  <c r="F10" i="53"/>
  <c r="E10" i="53"/>
  <c r="D10" i="53"/>
  <c r="C10" i="53"/>
  <c r="B10" i="53"/>
  <c r="V9" i="53"/>
  <c r="M9" i="53"/>
  <c r="L9" i="53"/>
  <c r="K9" i="53"/>
  <c r="J9" i="53"/>
  <c r="I9" i="53"/>
  <c r="H9" i="53"/>
  <c r="G9" i="53"/>
  <c r="F9" i="53"/>
  <c r="E9" i="53"/>
  <c r="S9" i="53" s="1"/>
  <c r="D9" i="53"/>
  <c r="C9" i="53"/>
  <c r="B9" i="53"/>
  <c r="V8" i="53"/>
  <c r="U8" i="53"/>
  <c r="M8" i="53"/>
  <c r="L8" i="53"/>
  <c r="K8" i="53"/>
  <c r="J8" i="53"/>
  <c r="I8" i="53"/>
  <c r="H8" i="53"/>
  <c r="G8" i="53"/>
  <c r="F8" i="53"/>
  <c r="E8" i="53"/>
  <c r="D8" i="53"/>
  <c r="C8" i="53"/>
  <c r="B8" i="53"/>
  <c r="V7" i="53"/>
  <c r="U7" i="53"/>
  <c r="M7" i="53"/>
  <c r="L7" i="53"/>
  <c r="K7" i="53"/>
  <c r="J7" i="53"/>
  <c r="I7" i="53"/>
  <c r="H7" i="53"/>
  <c r="G7" i="53"/>
  <c r="F7" i="53"/>
  <c r="E7" i="53"/>
  <c r="S7" i="53" s="1"/>
  <c r="D7" i="53"/>
  <c r="C7" i="53"/>
  <c r="B7" i="53"/>
  <c r="V6" i="53"/>
  <c r="U6" i="53"/>
  <c r="S6" i="53"/>
  <c r="M6" i="53"/>
  <c r="L6" i="53"/>
  <c r="K6" i="53"/>
  <c r="J6" i="53"/>
  <c r="I6" i="53"/>
  <c r="H6" i="53"/>
  <c r="G6" i="53"/>
  <c r="W6" i="53" s="1"/>
  <c r="F6" i="53"/>
  <c r="E6" i="53"/>
  <c r="D6" i="53"/>
  <c r="C6" i="53"/>
  <c r="B6" i="53"/>
  <c r="V5" i="53"/>
  <c r="M5" i="53"/>
  <c r="L5" i="53"/>
  <c r="K5" i="53"/>
  <c r="J5" i="53"/>
  <c r="I5" i="53"/>
  <c r="H5" i="53"/>
  <c r="G5" i="53"/>
  <c r="F5" i="53"/>
  <c r="E5" i="53"/>
  <c r="S4" i="53" s="1"/>
  <c r="D5" i="53"/>
  <c r="C5" i="53"/>
  <c r="B5" i="53"/>
  <c r="L4" i="53"/>
  <c r="H4" i="53"/>
  <c r="V4" i="53"/>
  <c r="M4" i="53"/>
  <c r="K4" i="53"/>
  <c r="J4" i="53"/>
  <c r="I4" i="53"/>
  <c r="G4" i="53"/>
  <c r="F4" i="53"/>
  <c r="B4" i="53"/>
  <c r="E4" i="53"/>
  <c r="D4" i="53"/>
  <c r="C4" i="53"/>
  <c r="A4" i="53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7" i="55"/>
  <c r="I6" i="55"/>
  <c r="I5" i="55"/>
  <c r="I4" i="55"/>
  <c r="F5" i="55"/>
  <c r="F6" i="55"/>
  <c r="F7" i="55"/>
  <c r="F8" i="55"/>
  <c r="F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4" i="55"/>
  <c r="N38" i="14"/>
  <c r="T38" i="14"/>
  <c r="V45" i="14"/>
  <c r="X45" i="14"/>
  <c r="AD42" i="14"/>
  <c r="P42" i="14"/>
  <c r="X41" i="14"/>
  <c r="AD13" i="14"/>
  <c r="P32" i="14"/>
  <c r="AB40" i="14"/>
  <c r="X44" i="14"/>
  <c r="AD40" i="14"/>
  <c r="AD39" i="14"/>
  <c r="AD10" i="14"/>
  <c r="R25" i="14"/>
  <c r="X23" i="14"/>
  <c r="AD27" i="14"/>
  <c r="N23" i="14"/>
  <c r="R38" i="14"/>
  <c r="Z45" i="14"/>
  <c r="T42" i="14"/>
  <c r="T41" i="14"/>
  <c r="N17" i="14"/>
  <c r="V27" i="14"/>
  <c r="V32" i="14"/>
  <c r="N26" i="14"/>
  <c r="Z39" i="14"/>
  <c r="X17" i="14"/>
  <c r="AD17" i="14"/>
  <c r="AD23" i="14"/>
  <c r="P17" i="14"/>
  <c r="X13" i="14"/>
  <c r="P43" i="14"/>
  <c r="V10" i="14"/>
  <c r="R16" i="14"/>
  <c r="AD38" i="14"/>
  <c r="X38" i="14"/>
  <c r="P38" i="14"/>
  <c r="AB45" i="14"/>
  <c r="R45" i="14"/>
  <c r="N42" i="14"/>
  <c r="Z42" i="14"/>
  <c r="V41" i="14"/>
  <c r="Z41" i="14"/>
  <c r="V25" i="14"/>
  <c r="X39" i="14"/>
  <c r="N10" i="14"/>
  <c r="V17" i="14"/>
  <c r="AB43" i="14"/>
  <c r="AB17" i="14"/>
  <c r="N39" i="14"/>
  <c r="P13" i="14"/>
  <c r="AD32" i="14"/>
  <c r="AD44" i="14"/>
  <c r="Z13" i="14"/>
  <c r="N40" i="14"/>
  <c r="R26" i="14"/>
  <c r="P10" i="14"/>
  <c r="AD43" i="14"/>
  <c r="AD26" i="14"/>
  <c r="P25" i="14"/>
  <c r="AB27" i="14"/>
  <c r="V39" i="14"/>
  <c r="V23" i="14"/>
  <c r="N13" i="14"/>
  <c r="AB13" i="14"/>
  <c r="X32" i="14"/>
  <c r="Z43" i="14"/>
  <c r="Z40" i="14"/>
  <c r="V38" i="14"/>
  <c r="AB38" i="14"/>
  <c r="AD45" i="14"/>
  <c r="T45" i="14"/>
  <c r="P45" i="14"/>
  <c r="X42" i="14"/>
  <c r="R42" i="14"/>
  <c r="N41" i="14"/>
  <c r="R41" i="14"/>
  <c r="AB26" i="14"/>
  <c r="AB25" i="14"/>
  <c r="N25" i="14"/>
  <c r="R13" i="14"/>
  <c r="Z23" i="14"/>
  <c r="P16" i="14"/>
  <c r="N16" i="14"/>
  <c r="V44" i="14"/>
  <c r="V13" i="14"/>
  <c r="X26" i="14"/>
  <c r="P23" i="14"/>
  <c r="N27" i="14"/>
  <c r="X43" i="14"/>
  <c r="P40" i="14"/>
  <c r="P27" i="14"/>
  <c r="Z25" i="14"/>
  <c r="V26" i="14"/>
  <c r="X25" i="14"/>
  <c r="AB44" i="14"/>
  <c r="Z17" i="14"/>
  <c r="Z16" i="14"/>
  <c r="Z10" i="14"/>
  <c r="AD16" i="14"/>
  <c r="R43" i="14"/>
  <c r="AB42" i="14"/>
  <c r="AB41" i="14"/>
  <c r="Z27" i="14"/>
  <c r="Z26" i="14"/>
  <c r="AB32" i="14"/>
  <c r="P39" i="14"/>
  <c r="AB10" i="14"/>
  <c r="V40" i="14"/>
  <c r="AD25" i="14"/>
  <c r="N44" i="14"/>
  <c r="Z32" i="14"/>
  <c r="Z44" i="14"/>
  <c r="R40" i="14"/>
  <c r="AB23" i="14"/>
  <c r="AB39" i="14"/>
  <c r="Z38" i="14"/>
  <c r="N45" i="14"/>
  <c r="V42" i="14"/>
  <c r="AD41" i="14"/>
  <c r="P41" i="14"/>
  <c r="N43" i="14"/>
  <c r="X16" i="14"/>
  <c r="V16" i="14"/>
  <c r="V43" i="14"/>
  <c r="X27" i="14"/>
  <c r="P44" i="14"/>
  <c r="AB16" i="14"/>
  <c r="X10" i="14"/>
  <c r="X40" i="14"/>
  <c r="P26" i="14"/>
  <c r="N32" i="14"/>
  <c r="M38" i="14" l="1"/>
  <c r="AW38" i="14"/>
  <c r="AW45" i="14"/>
  <c r="M45" i="14"/>
  <c r="M42" i="14"/>
  <c r="AW42" i="14"/>
  <c r="AW41" i="14"/>
  <c r="M41" i="14"/>
  <c r="W23" i="53"/>
  <c r="W7" i="53"/>
  <c r="W20" i="53"/>
  <c r="W24" i="53"/>
  <c r="W21" i="53"/>
  <c r="W17" i="53"/>
  <c r="W9" i="53"/>
  <c r="W13" i="53"/>
  <c r="W19" i="53"/>
  <c r="W16" i="53"/>
  <c r="W5" i="31"/>
  <c r="W4" i="31"/>
  <c r="S11" i="31"/>
  <c r="S19" i="31"/>
  <c r="S4" i="31"/>
  <c r="S15" i="31"/>
  <c r="S21" i="31"/>
  <c r="S6" i="31"/>
  <c r="S9" i="31"/>
  <c r="S13" i="31"/>
  <c r="S17" i="31"/>
  <c r="S5" i="46"/>
  <c r="S7" i="46"/>
  <c r="S8" i="46"/>
  <c r="S14" i="46"/>
  <c r="S15" i="46"/>
  <c r="S16" i="46"/>
  <c r="S22" i="46"/>
  <c r="S9" i="46"/>
  <c r="S17" i="46"/>
  <c r="S10" i="46"/>
  <c r="S11" i="46"/>
  <c r="S12" i="46"/>
  <c r="S18" i="46"/>
  <c r="S19" i="46"/>
  <c r="S20" i="46"/>
  <c r="S4" i="46"/>
  <c r="S13" i="46"/>
  <c r="S21" i="46"/>
  <c r="D6" i="46"/>
  <c r="J1" i="46" s="1"/>
  <c r="W8" i="53"/>
  <c r="W12" i="53"/>
  <c r="W15" i="53"/>
  <c r="W5" i="53"/>
  <c r="W10" i="53"/>
  <c r="W14" i="53"/>
  <c r="S20" i="53"/>
  <c r="S24" i="53"/>
  <c r="S10" i="53"/>
  <c r="S14" i="53"/>
  <c r="S18" i="53"/>
  <c r="S22" i="53"/>
  <c r="S5" i="53"/>
  <c r="S8" i="53"/>
  <c r="S12" i="53"/>
  <c r="S16" i="53"/>
  <c r="Q24" i="55"/>
  <c r="M24" i="55"/>
  <c r="L24" i="55"/>
  <c r="K24" i="55"/>
  <c r="J24" i="55"/>
  <c r="H24" i="55"/>
  <c r="G24" i="55"/>
  <c r="E24" i="55"/>
  <c r="S24" i="55" s="1"/>
  <c r="D24" i="55"/>
  <c r="V24" i="55" s="1"/>
  <c r="C24" i="55"/>
  <c r="B24" i="55"/>
  <c r="A24" i="55"/>
  <c r="Q23" i="55"/>
  <c r="M23" i="55"/>
  <c r="L23" i="55"/>
  <c r="K23" i="55"/>
  <c r="J23" i="55"/>
  <c r="H23" i="55"/>
  <c r="G23" i="55"/>
  <c r="E23" i="55"/>
  <c r="S23" i="55" s="1"/>
  <c r="D23" i="55"/>
  <c r="V23" i="55" s="1"/>
  <c r="C23" i="55"/>
  <c r="B23" i="55"/>
  <c r="A23" i="55"/>
  <c r="Q22" i="55"/>
  <c r="M22" i="55"/>
  <c r="L22" i="55"/>
  <c r="K22" i="55"/>
  <c r="J22" i="55"/>
  <c r="H22" i="55"/>
  <c r="G22" i="55"/>
  <c r="E22" i="55"/>
  <c r="S22" i="55" s="1"/>
  <c r="D22" i="55"/>
  <c r="V22" i="55" s="1"/>
  <c r="C22" i="55"/>
  <c r="B22" i="55"/>
  <c r="A22" i="55"/>
  <c r="Q21" i="55"/>
  <c r="M21" i="55"/>
  <c r="L21" i="55"/>
  <c r="K21" i="55"/>
  <c r="J21" i="55"/>
  <c r="H21" i="55"/>
  <c r="G21" i="55"/>
  <c r="E21" i="55"/>
  <c r="S21" i="55" s="1"/>
  <c r="D21" i="55"/>
  <c r="V21" i="55" s="1"/>
  <c r="C21" i="55"/>
  <c r="B21" i="55"/>
  <c r="A21" i="55"/>
  <c r="Q20" i="55"/>
  <c r="M20" i="55"/>
  <c r="L20" i="55"/>
  <c r="K20" i="55"/>
  <c r="J20" i="55"/>
  <c r="H20" i="55"/>
  <c r="G20" i="55"/>
  <c r="E20" i="55"/>
  <c r="S20" i="55" s="1"/>
  <c r="D20" i="55"/>
  <c r="V20" i="55" s="1"/>
  <c r="C20" i="55"/>
  <c r="B20" i="55"/>
  <c r="A20" i="55"/>
  <c r="Q19" i="55"/>
  <c r="M19" i="55"/>
  <c r="L19" i="55"/>
  <c r="K19" i="55"/>
  <c r="J19" i="55"/>
  <c r="H19" i="55"/>
  <c r="G19" i="55"/>
  <c r="E19" i="55"/>
  <c r="S19" i="55" s="1"/>
  <c r="D19" i="55"/>
  <c r="V19" i="55" s="1"/>
  <c r="C19" i="55"/>
  <c r="B19" i="55"/>
  <c r="A19" i="55"/>
  <c r="Q18" i="55"/>
  <c r="M18" i="55"/>
  <c r="L18" i="55"/>
  <c r="K18" i="55"/>
  <c r="J18" i="55"/>
  <c r="H18" i="55"/>
  <c r="G18" i="55"/>
  <c r="E18" i="55"/>
  <c r="S18" i="55" s="1"/>
  <c r="D18" i="55"/>
  <c r="V18" i="55" s="1"/>
  <c r="C18" i="55"/>
  <c r="B18" i="55"/>
  <c r="A18" i="55"/>
  <c r="Q17" i="55"/>
  <c r="M17" i="55"/>
  <c r="L17" i="55"/>
  <c r="K17" i="55"/>
  <c r="J17" i="55"/>
  <c r="H17" i="55"/>
  <c r="G17" i="55"/>
  <c r="E17" i="55"/>
  <c r="S17" i="55" s="1"/>
  <c r="D17" i="55"/>
  <c r="V17" i="55" s="1"/>
  <c r="C17" i="55"/>
  <c r="B17" i="55"/>
  <c r="A17" i="55"/>
  <c r="Q16" i="55"/>
  <c r="M16" i="55"/>
  <c r="L16" i="55"/>
  <c r="K16" i="55"/>
  <c r="J16" i="55"/>
  <c r="H16" i="55"/>
  <c r="G16" i="55"/>
  <c r="E16" i="55"/>
  <c r="S16" i="55" s="1"/>
  <c r="D16" i="55"/>
  <c r="V16" i="55" s="1"/>
  <c r="C16" i="55"/>
  <c r="B16" i="55"/>
  <c r="A16" i="55"/>
  <c r="Q15" i="55"/>
  <c r="M15" i="55"/>
  <c r="L15" i="55"/>
  <c r="K15" i="55"/>
  <c r="J15" i="55"/>
  <c r="H15" i="55"/>
  <c r="G15" i="55"/>
  <c r="E15" i="55"/>
  <c r="S15" i="55" s="1"/>
  <c r="D15" i="55"/>
  <c r="V15" i="55" s="1"/>
  <c r="C15" i="55"/>
  <c r="B15" i="55"/>
  <c r="A15" i="55"/>
  <c r="W14" i="55"/>
  <c r="Q14" i="55"/>
  <c r="M14" i="55"/>
  <c r="L14" i="55"/>
  <c r="K14" i="55"/>
  <c r="J14" i="55"/>
  <c r="H14" i="55"/>
  <c r="G14" i="55"/>
  <c r="E14" i="55"/>
  <c r="S14" i="55" s="1"/>
  <c r="D14" i="55"/>
  <c r="V14" i="55" s="1"/>
  <c r="C14" i="55"/>
  <c r="B14" i="55"/>
  <c r="A14" i="55"/>
  <c r="Q13" i="55"/>
  <c r="M13" i="55"/>
  <c r="L13" i="55"/>
  <c r="K13" i="55"/>
  <c r="J13" i="55"/>
  <c r="H13" i="55"/>
  <c r="G13" i="55"/>
  <c r="E13" i="55"/>
  <c r="S13" i="55" s="1"/>
  <c r="D13" i="55"/>
  <c r="V13" i="55" s="1"/>
  <c r="C13" i="55"/>
  <c r="B13" i="55"/>
  <c r="A13" i="55"/>
  <c r="Q12" i="55"/>
  <c r="M12" i="55"/>
  <c r="L12" i="55"/>
  <c r="K12" i="55"/>
  <c r="J12" i="55"/>
  <c r="H12" i="55"/>
  <c r="G12" i="55"/>
  <c r="E12" i="55"/>
  <c r="S12" i="55" s="1"/>
  <c r="D12" i="55"/>
  <c r="V12" i="55" s="1"/>
  <c r="C12" i="55"/>
  <c r="B12" i="55"/>
  <c r="A12" i="55"/>
  <c r="Q11" i="55"/>
  <c r="M11" i="55"/>
  <c r="L11" i="55"/>
  <c r="K11" i="55"/>
  <c r="J11" i="55"/>
  <c r="H11" i="55"/>
  <c r="G11" i="55"/>
  <c r="E11" i="55"/>
  <c r="S11" i="55" s="1"/>
  <c r="D11" i="55"/>
  <c r="V11" i="55" s="1"/>
  <c r="C11" i="55"/>
  <c r="B11" i="55"/>
  <c r="A11" i="55"/>
  <c r="Q10" i="55"/>
  <c r="M10" i="55"/>
  <c r="L10" i="55"/>
  <c r="K10" i="55"/>
  <c r="J10" i="55"/>
  <c r="H10" i="55"/>
  <c r="G10" i="55"/>
  <c r="E10" i="55"/>
  <c r="S10" i="55" s="1"/>
  <c r="D10" i="55"/>
  <c r="V10" i="55" s="1"/>
  <c r="C10" i="55"/>
  <c r="B10" i="55"/>
  <c r="A10" i="55"/>
  <c r="Q9" i="55"/>
  <c r="M9" i="55"/>
  <c r="L9" i="55"/>
  <c r="K9" i="55"/>
  <c r="J9" i="55"/>
  <c r="H9" i="55"/>
  <c r="G9" i="55"/>
  <c r="E9" i="55"/>
  <c r="S9" i="55" s="1"/>
  <c r="D9" i="55"/>
  <c r="V9" i="55" s="1"/>
  <c r="C9" i="55"/>
  <c r="B9" i="55"/>
  <c r="A9" i="55"/>
  <c r="Q8" i="55"/>
  <c r="M8" i="55"/>
  <c r="L8" i="55"/>
  <c r="K8" i="55"/>
  <c r="J8" i="55"/>
  <c r="H8" i="55"/>
  <c r="G8" i="55"/>
  <c r="E8" i="55"/>
  <c r="S8" i="55" s="1"/>
  <c r="D8" i="55"/>
  <c r="V8" i="55" s="1"/>
  <c r="C8" i="55"/>
  <c r="B8" i="55"/>
  <c r="A8" i="55"/>
  <c r="Q7" i="55"/>
  <c r="M7" i="55"/>
  <c r="L7" i="55"/>
  <c r="K7" i="55"/>
  <c r="J7" i="55"/>
  <c r="H7" i="55"/>
  <c r="G7" i="55"/>
  <c r="E7" i="55"/>
  <c r="S7" i="55" s="1"/>
  <c r="D7" i="55"/>
  <c r="V7" i="55" s="1"/>
  <c r="C7" i="55"/>
  <c r="B7" i="55"/>
  <c r="A7" i="55"/>
  <c r="W6" i="55"/>
  <c r="Q6" i="55"/>
  <c r="M6" i="55"/>
  <c r="L6" i="55"/>
  <c r="K6" i="55"/>
  <c r="J6" i="55"/>
  <c r="H6" i="55"/>
  <c r="G6" i="55"/>
  <c r="E6" i="55"/>
  <c r="S6" i="55" s="1"/>
  <c r="D6" i="55"/>
  <c r="V6" i="55" s="1"/>
  <c r="C6" i="55"/>
  <c r="B6" i="55"/>
  <c r="A6" i="55"/>
  <c r="Q5" i="55"/>
  <c r="M5" i="55"/>
  <c r="L5" i="55"/>
  <c r="K5" i="55"/>
  <c r="J5" i="55"/>
  <c r="H5" i="55"/>
  <c r="G5" i="55"/>
  <c r="E5" i="55"/>
  <c r="S5" i="55" s="1"/>
  <c r="D5" i="55"/>
  <c r="V5" i="55" s="1"/>
  <c r="C5" i="55"/>
  <c r="B5" i="55"/>
  <c r="A5" i="55"/>
  <c r="M4" i="55"/>
  <c r="L4" i="55"/>
  <c r="K4" i="55"/>
  <c r="G4" i="55"/>
  <c r="Q4" i="55"/>
  <c r="J4" i="55"/>
  <c r="H4" i="55"/>
  <c r="E4" i="55"/>
  <c r="D4" i="55"/>
  <c r="V4" i="55" s="1"/>
  <c r="D42" i="14" l="1"/>
  <c r="BE38" i="14"/>
  <c r="BA38" i="14"/>
  <c r="BC38" i="14" s="1"/>
  <c r="BD38" i="14"/>
  <c r="BB38" i="14"/>
  <c r="BE45" i="14"/>
  <c r="BA45" i="14"/>
  <c r="BC45" i="14" s="1"/>
  <c r="BD45" i="14"/>
  <c r="BB45" i="14"/>
  <c r="BE42" i="14"/>
  <c r="BA42" i="14"/>
  <c r="BC42" i="14" s="1"/>
  <c r="BD42" i="14"/>
  <c r="BB42" i="14"/>
  <c r="BE41" i="14"/>
  <c r="BA41" i="14"/>
  <c r="BC41" i="14" s="1"/>
  <c r="BD41" i="14"/>
  <c r="BB41" i="14"/>
  <c r="S4" i="55"/>
  <c r="C4" i="55" l="1"/>
  <c r="B4" i="55"/>
  <c r="A4" i="55"/>
  <c r="AZ24" i="14" l="1"/>
  <c r="AY6" i="14"/>
  <c r="E4" i="54"/>
  <c r="E4" i="49"/>
  <c r="E4" i="48"/>
  <c r="E4" i="50"/>
  <c r="E4" i="52"/>
  <c r="K1" i="55"/>
  <c r="J1" i="55"/>
  <c r="AX34" i="14"/>
  <c r="AX15" i="14"/>
  <c r="W4" i="22"/>
  <c r="U4" i="22"/>
  <c r="S4" i="22"/>
  <c r="Q4" i="22"/>
  <c r="O4" i="22"/>
  <c r="M4" i="22"/>
  <c r="K4" i="22"/>
  <c r="I4" i="22"/>
  <c r="W2" i="22"/>
  <c r="W1" i="22"/>
  <c r="U2" i="22"/>
  <c r="U1" i="22"/>
  <c r="S2" i="22"/>
  <c r="S1" i="22"/>
  <c r="Q2" i="22"/>
  <c r="Q1" i="22"/>
  <c r="O2" i="22"/>
  <c r="O1" i="22"/>
  <c r="M2" i="22"/>
  <c r="M1" i="22"/>
  <c r="K2" i="22"/>
  <c r="K1" i="22"/>
  <c r="I2" i="22"/>
  <c r="I1" i="22"/>
  <c r="W105" i="22"/>
  <c r="U4" i="55" l="1"/>
  <c r="W4" i="55" s="1"/>
  <c r="U21" i="55"/>
  <c r="W21" i="55" s="1"/>
  <c r="U18" i="55"/>
  <c r="W18" i="55" s="1"/>
  <c r="U16" i="55"/>
  <c r="W16" i="55" s="1"/>
  <c r="U11" i="55"/>
  <c r="W11" i="55" s="1"/>
  <c r="U9" i="55"/>
  <c r="W9" i="55" s="1"/>
  <c r="U8" i="55"/>
  <c r="W8" i="55" s="1"/>
  <c r="U7" i="55"/>
  <c r="W7" i="55" s="1"/>
  <c r="U5" i="55"/>
  <c r="W5" i="55" s="1"/>
  <c r="U24" i="55"/>
  <c r="W24" i="55" s="1"/>
  <c r="U23" i="55"/>
  <c r="W23" i="55" s="1"/>
  <c r="U22" i="55"/>
  <c r="W22" i="55" s="1"/>
  <c r="U20" i="55"/>
  <c r="W20" i="55" s="1"/>
  <c r="U19" i="55"/>
  <c r="W19" i="55" s="1"/>
  <c r="U17" i="55"/>
  <c r="W17" i="55" s="1"/>
  <c r="U15" i="55"/>
  <c r="W15" i="55" s="1"/>
  <c r="U12" i="55"/>
  <c r="W12" i="55" s="1"/>
  <c r="U10" i="55"/>
  <c r="W10" i="55" s="1"/>
  <c r="U6" i="55"/>
  <c r="U14" i="55"/>
  <c r="U13" i="55"/>
  <c r="W13" i="55" s="1"/>
  <c r="R4" i="54"/>
  <c r="Q4" i="54"/>
  <c r="M4" i="54"/>
  <c r="L4" i="54"/>
  <c r="K4" i="54"/>
  <c r="J4" i="54"/>
  <c r="I4" i="54"/>
  <c r="H4" i="54"/>
  <c r="G4" i="54"/>
  <c r="F4" i="54"/>
  <c r="S4" i="54"/>
  <c r="V4" i="54"/>
  <c r="Q4" i="49"/>
  <c r="M4" i="49"/>
  <c r="L4" i="49"/>
  <c r="K4" i="49"/>
  <c r="J4" i="49"/>
  <c r="I4" i="49"/>
  <c r="H4" i="49"/>
  <c r="G4" i="49"/>
  <c r="F4" i="49"/>
  <c r="S4" i="49"/>
  <c r="V4" i="49"/>
  <c r="R4" i="49"/>
  <c r="T33" i="18"/>
  <c r="G78" i="18"/>
  <c r="W82" i="22"/>
  <c r="W42" i="22"/>
  <c r="N21" i="14"/>
  <c r="W66" i="22"/>
  <c r="N31" i="14"/>
  <c r="W23" i="22"/>
  <c r="W26" i="22"/>
  <c r="W88" i="22"/>
  <c r="W30" i="22"/>
  <c r="W86" i="22"/>
  <c r="W70" i="22"/>
  <c r="AB9" i="14"/>
  <c r="W33" i="22"/>
  <c r="W67" i="22"/>
  <c r="W60" i="22"/>
  <c r="W35" i="22"/>
  <c r="W61" i="22"/>
  <c r="W73" i="22"/>
  <c r="W40" i="22"/>
  <c r="W98" i="22"/>
  <c r="W36" i="22"/>
  <c r="AB37" i="14"/>
  <c r="W74" i="22"/>
  <c r="AD9" i="14"/>
  <c r="W101" i="22"/>
  <c r="AD34" i="14"/>
  <c r="W84" i="22"/>
  <c r="W58" i="22"/>
  <c r="AD24" i="14"/>
  <c r="AD37" i="14"/>
  <c r="N35" i="14"/>
  <c r="W51" i="22"/>
  <c r="W50" i="22"/>
  <c r="W77" i="22"/>
  <c r="W79" i="22"/>
  <c r="AB19" i="14"/>
  <c r="W32" i="22"/>
  <c r="W55" i="22"/>
  <c r="W9" i="22"/>
  <c r="AB29" i="14"/>
  <c r="AB18" i="14"/>
  <c r="W99" i="22"/>
  <c r="W76" i="22"/>
  <c r="W64" i="22"/>
  <c r="W95" i="22"/>
  <c r="W10" i="22"/>
  <c r="AD8" i="14"/>
  <c r="W16" i="22"/>
  <c r="N20" i="14"/>
  <c r="AB31" i="14"/>
  <c r="AB12" i="14"/>
  <c r="AB36" i="14"/>
  <c r="W102" i="22"/>
  <c r="W17" i="22"/>
  <c r="AB35" i="14"/>
  <c r="W8" i="22"/>
  <c r="W65" i="22"/>
  <c r="N11" i="14"/>
  <c r="AB21" i="14"/>
  <c r="W27" i="22"/>
  <c r="W25" i="22"/>
  <c r="AD14" i="14"/>
  <c r="AD11" i="14"/>
  <c r="W103" i="22"/>
  <c r="AB8" i="14"/>
  <c r="W71" i="22"/>
  <c r="W20" i="22"/>
  <c r="AD29" i="14"/>
  <c r="AD30" i="14"/>
  <c r="W29" i="22"/>
  <c r="W94" i="22"/>
  <c r="N9" i="14"/>
  <c r="W68" i="22"/>
  <c r="W78" i="22"/>
  <c r="AD35" i="14"/>
  <c r="AB22" i="14"/>
  <c r="W31" i="22"/>
  <c r="N8" i="14"/>
  <c r="AB11" i="14"/>
  <c r="AB34" i="14"/>
  <c r="W44" i="22"/>
  <c r="W90" i="22"/>
  <c r="AD36" i="14"/>
  <c r="W45" i="22"/>
  <c r="W19" i="22"/>
  <c r="W80" i="22"/>
  <c r="N19" i="14"/>
  <c r="AD28" i="14"/>
  <c r="W15" i="22"/>
  <c r="W59" i="22"/>
  <c r="W75" i="22"/>
  <c r="W91" i="22"/>
  <c r="W21" i="22"/>
  <c r="N12" i="14"/>
  <c r="W38" i="22"/>
  <c r="W46" i="22"/>
  <c r="W41" i="22"/>
  <c r="W52" i="22"/>
  <c r="W12" i="22"/>
  <c r="W106" i="22"/>
  <c r="W100" i="22"/>
  <c r="AD21" i="14"/>
  <c r="W85" i="22"/>
  <c r="W48" i="22"/>
  <c r="AB30" i="14"/>
  <c r="W72" i="22"/>
  <c r="AD20" i="14"/>
  <c r="W37" i="22"/>
  <c r="W43" i="22"/>
  <c r="W34" i="22"/>
  <c r="W13" i="22"/>
  <c r="W104" i="22"/>
  <c r="W49" i="22"/>
  <c r="W39" i="22"/>
  <c r="N15" i="14"/>
  <c r="AB14" i="14"/>
  <c r="AB15" i="14"/>
  <c r="W97" i="22"/>
  <c r="W47" i="22"/>
  <c r="W62" i="22"/>
  <c r="W18" i="22"/>
  <c r="W53" i="22"/>
  <c r="W56" i="22"/>
  <c r="W63" i="22"/>
  <c r="W89" i="22"/>
  <c r="N28" i="14"/>
  <c r="W87" i="22"/>
  <c r="N37" i="14"/>
  <c r="AD12" i="14"/>
  <c r="N24" i="14"/>
  <c r="N29" i="14"/>
  <c r="AD33" i="14"/>
  <c r="W92" i="22"/>
  <c r="W28" i="22"/>
  <c r="W14" i="22"/>
  <c r="W81" i="22"/>
  <c r="W54" i="22"/>
  <c r="W83" i="22"/>
  <c r="W93" i="22"/>
  <c r="W11" i="22"/>
  <c r="W96" i="22"/>
  <c r="W69" i="22"/>
  <c r="N36" i="14"/>
  <c r="AB28" i="14"/>
  <c r="AB24" i="14"/>
  <c r="N22" i="14"/>
  <c r="N30" i="14"/>
  <c r="W22" i="22"/>
  <c r="W57" i="22"/>
  <c r="AD18" i="14"/>
  <c r="N14" i="14"/>
  <c r="W24" i="22"/>
  <c r="G75" i="18" l="1"/>
  <c r="G76" i="18"/>
  <c r="G74" i="18"/>
  <c r="G73" i="18"/>
  <c r="G72" i="18"/>
  <c r="AB33" i="14"/>
  <c r="N33" i="14"/>
  <c r="AD19" i="14"/>
  <c r="N18" i="14"/>
  <c r="AD15" i="14"/>
  <c r="AB20" i="14"/>
  <c r="AD31" i="14"/>
  <c r="AD22" i="14"/>
  <c r="N34" i="14"/>
  <c r="AB6" i="14" l="1"/>
  <c r="AD6" i="14"/>
  <c r="N6" i="14"/>
  <c r="M4" i="50"/>
  <c r="K4" i="50"/>
  <c r="G4" i="50"/>
  <c r="Q4" i="50"/>
  <c r="L4" i="50"/>
  <c r="J4" i="50"/>
  <c r="I4" i="50"/>
  <c r="H4" i="50"/>
  <c r="F4" i="50"/>
  <c r="V4" i="50"/>
  <c r="R4" i="50"/>
  <c r="S4" i="50" l="1"/>
  <c r="AZ18" i="14"/>
  <c r="AX18" i="14"/>
  <c r="T13" i="14"/>
  <c r="T16" i="14"/>
  <c r="T44" i="14"/>
  <c r="T18" i="14"/>
  <c r="T39" i="14"/>
  <c r="T23" i="14"/>
  <c r="T32" i="14"/>
  <c r="T26" i="14"/>
  <c r="T10" i="14"/>
  <c r="T43" i="14"/>
  <c r="T25" i="14"/>
  <c r="T40" i="14"/>
  <c r="T27" i="14"/>
  <c r="T17" i="14"/>
  <c r="M43" i="14" l="1"/>
  <c r="AW43" i="14"/>
  <c r="AW26" i="14"/>
  <c r="M26" i="14"/>
  <c r="M40" i="14"/>
  <c r="AW40" i="14"/>
  <c r="AW16" i="14"/>
  <c r="M16" i="14"/>
  <c r="M25" i="14"/>
  <c r="AW25" i="14"/>
  <c r="AW13" i="14"/>
  <c r="M13" i="14"/>
  <c r="AZ8" i="14"/>
  <c r="AX8" i="14"/>
  <c r="AX24" i="14"/>
  <c r="AZ20" i="14"/>
  <c r="AX20" i="14"/>
  <c r="Q6" i="46"/>
  <c r="L6" i="46"/>
  <c r="K6" i="46"/>
  <c r="H6" i="46"/>
  <c r="F6" i="46"/>
  <c r="V6" i="46"/>
  <c r="R6" i="46"/>
  <c r="R39" i="14"/>
  <c r="R17" i="14"/>
  <c r="R44" i="14"/>
  <c r="R27" i="14"/>
  <c r="R23" i="14"/>
  <c r="R24" i="14"/>
  <c r="C43" i="14" l="1"/>
  <c r="D43" i="14"/>
  <c r="D26" i="14"/>
  <c r="D41" i="14"/>
  <c r="C26" i="14"/>
  <c r="C41" i="14"/>
  <c r="BE25" i="14"/>
  <c r="BD25" i="14"/>
  <c r="BA25" i="14"/>
  <c r="BC25" i="14" s="1"/>
  <c r="BB25" i="14"/>
  <c r="BD40" i="14"/>
  <c r="BA40" i="14"/>
  <c r="BC40" i="14" s="1"/>
  <c r="BB40" i="14"/>
  <c r="BE40" i="14"/>
  <c r="BE43" i="14"/>
  <c r="BA43" i="14"/>
  <c r="BC43" i="14" s="1"/>
  <c r="BD43" i="14"/>
  <c r="BB43" i="14"/>
  <c r="BE13" i="14"/>
  <c r="BB13" i="14"/>
  <c r="BA13" i="14"/>
  <c r="BC13" i="14" s="1"/>
  <c r="BD13" i="14"/>
  <c r="BE16" i="14"/>
  <c r="BA16" i="14"/>
  <c r="BC16" i="14" s="1"/>
  <c r="BD16" i="14"/>
  <c r="BB16" i="14"/>
  <c r="BE26" i="14"/>
  <c r="BB26" i="14"/>
  <c r="BA26" i="14"/>
  <c r="BC26" i="14" s="1"/>
  <c r="BD26" i="14"/>
  <c r="M17" i="14"/>
  <c r="AW17" i="14"/>
  <c r="M44" i="14"/>
  <c r="AW44" i="14"/>
  <c r="AW23" i="14"/>
  <c r="M23" i="14"/>
  <c r="M39" i="14"/>
  <c r="AW39" i="14"/>
  <c r="M27" i="14"/>
  <c r="D27" i="14" s="1"/>
  <c r="AW27" i="14"/>
  <c r="AZ34" i="14"/>
  <c r="AZ28" i="14"/>
  <c r="AX28" i="14"/>
  <c r="AZ31" i="14"/>
  <c r="AX31" i="14"/>
  <c r="AZ35" i="14"/>
  <c r="AX35" i="14"/>
  <c r="P31" i="14"/>
  <c r="P35" i="14"/>
  <c r="P12" i="14"/>
  <c r="P36" i="14"/>
  <c r="P33" i="14"/>
  <c r="P8" i="14"/>
  <c r="P22" i="14"/>
  <c r="P15" i="14"/>
  <c r="P20" i="14"/>
  <c r="P28" i="14"/>
  <c r="P21" i="14"/>
  <c r="P29" i="14"/>
  <c r="P24" i="14"/>
  <c r="P14" i="14"/>
  <c r="P37" i="14"/>
  <c r="P34" i="14"/>
  <c r="P9" i="14"/>
  <c r="C17" i="14" l="1"/>
  <c r="D17" i="14"/>
  <c r="C39" i="14"/>
  <c r="D39" i="14"/>
  <c r="D40" i="14" s="1"/>
  <c r="D44" i="14"/>
  <c r="D45" i="14"/>
  <c r="C44" i="14"/>
  <c r="C45" i="14"/>
  <c r="C27" i="14"/>
  <c r="C42" i="14"/>
  <c r="C40" i="14"/>
  <c r="BB27" i="14"/>
  <c r="BE27" i="14"/>
  <c r="BA27" i="14"/>
  <c r="BC27" i="14" s="1"/>
  <c r="BD27" i="14"/>
  <c r="BB39" i="14"/>
  <c r="BA39" i="14"/>
  <c r="BC39" i="14" s="1"/>
  <c r="BE39" i="14"/>
  <c r="BD39" i="14"/>
  <c r="BD44" i="14"/>
  <c r="BB44" i="14"/>
  <c r="BE44" i="14"/>
  <c r="BA44" i="14"/>
  <c r="BC44" i="14" s="1"/>
  <c r="BD17" i="14"/>
  <c r="BB17" i="14"/>
  <c r="BE17" i="14"/>
  <c r="BA17" i="14"/>
  <c r="BC17" i="14" s="1"/>
  <c r="BD23" i="14"/>
  <c r="BB23" i="14"/>
  <c r="BE23" i="14"/>
  <c r="BA23" i="14"/>
  <c r="BC23" i="14" s="1"/>
  <c r="AZ21" i="14"/>
  <c r="AX21" i="14"/>
  <c r="AZ9" i="14"/>
  <c r="AX9" i="14"/>
  <c r="AZ14" i="14"/>
  <c r="AX14" i="14"/>
  <c r="H4" i="52"/>
  <c r="J4" i="52"/>
  <c r="I4" i="52"/>
  <c r="F4" i="52"/>
  <c r="V22" i="14"/>
  <c r="V9" i="14"/>
  <c r="V37" i="14"/>
  <c r="V31" i="14"/>
  <c r="V58" i="14"/>
  <c r="V50" i="14"/>
  <c r="V55" i="14"/>
  <c r="V52" i="14"/>
  <c r="V8" i="14"/>
  <c r="V12" i="14"/>
  <c r="V28" i="14"/>
  <c r="V59" i="14"/>
  <c r="V18" i="14"/>
  <c r="V54" i="14"/>
  <c r="V19" i="14"/>
  <c r="V24" i="14"/>
  <c r="V33" i="14"/>
  <c r="V53" i="14"/>
  <c r="V34" i="14"/>
  <c r="V60" i="14"/>
  <c r="V57" i="14"/>
  <c r="V14" i="14"/>
  <c r="V21" i="14"/>
  <c r="V36" i="14"/>
  <c r="V51" i="14"/>
  <c r="V29" i="14"/>
  <c r="V30" i="14"/>
  <c r="V56" i="14"/>
  <c r="V4" i="48" l="1"/>
  <c r="F4" i="48"/>
  <c r="G4" i="48"/>
  <c r="H4" i="48"/>
  <c r="I4" i="48"/>
  <c r="J4" i="48"/>
  <c r="K4" i="48"/>
  <c r="L4" i="48"/>
  <c r="M4" i="48"/>
  <c r="Q4" i="48"/>
  <c r="R4" i="48"/>
  <c r="S4" i="48"/>
  <c r="V11" i="14"/>
  <c r="Z20" i="14"/>
  <c r="Z28" i="14"/>
  <c r="V15" i="14"/>
  <c r="Z8" i="14"/>
  <c r="Z14" i="14"/>
  <c r="Z9" i="14"/>
  <c r="V20" i="14"/>
  <c r="V35" i="14"/>
  <c r="Z35" i="14"/>
  <c r="Z18" i="14"/>
  <c r="Z31" i="14"/>
  <c r="Z24" i="14"/>
  <c r="Z21" i="14"/>
  <c r="Z34" i="14"/>
  <c r="V6" i="14" l="1"/>
  <c r="S33" i="18"/>
  <c r="S13" i="18"/>
  <c r="A54" i="18" l="1"/>
  <c r="D122" i="22"/>
  <c r="H54" i="18" s="1"/>
  <c r="G83" i="18"/>
  <c r="B83" i="18"/>
  <c r="AZ29" i="14" l="1"/>
  <c r="AX29" i="14"/>
  <c r="R35" i="14"/>
  <c r="R34" i="14"/>
  <c r="R9" i="14"/>
  <c r="R21" i="14"/>
  <c r="R14" i="14"/>
  <c r="S6" i="46" l="1"/>
  <c r="AZ30" i="14" l="1"/>
  <c r="AX30" i="14"/>
  <c r="AZ22" i="14"/>
  <c r="AX22" i="14"/>
  <c r="T34" i="14"/>
  <c r="T9" i="14"/>
  <c r="T14" i="14"/>
  <c r="T21" i="14"/>
  <c r="T28" i="14"/>
  <c r="T8" i="14"/>
  <c r="AZ15" i="14" l="1"/>
  <c r="T164" i="22" l="1"/>
  <c r="R164" i="22"/>
  <c r="P164" i="22"/>
  <c r="AZ36" i="14"/>
  <c r="AX36" i="14"/>
  <c r="AZ33" i="14"/>
  <c r="AX33" i="14"/>
  <c r="AZ37" i="14"/>
  <c r="AX37" i="14"/>
  <c r="AZ11" i="14"/>
  <c r="AX11" i="14"/>
  <c r="AZ12" i="14"/>
  <c r="AX12" i="14"/>
  <c r="AZ19" i="14"/>
  <c r="AX19" i="14"/>
  <c r="J1" i="53"/>
  <c r="Q4" i="52"/>
  <c r="M4" i="52"/>
  <c r="L4" i="52"/>
  <c r="K4" i="52"/>
  <c r="G4" i="52"/>
  <c r="V4" i="52"/>
  <c r="R4" i="52"/>
  <c r="R33" i="18"/>
  <c r="R13" i="18"/>
  <c r="R56" i="14"/>
  <c r="S202" i="22"/>
  <c r="O88" i="22"/>
  <c r="R55" i="14"/>
  <c r="R52" i="14"/>
  <c r="S163" i="22"/>
  <c r="O153" i="22"/>
  <c r="S199" i="22"/>
  <c r="Q122" i="22"/>
  <c r="O196" i="22"/>
  <c r="O202" i="22"/>
  <c r="O201" i="22"/>
  <c r="S203" i="22"/>
  <c r="Q195" i="22"/>
  <c r="S138" i="22"/>
  <c r="O195" i="22"/>
  <c r="O194" i="22"/>
  <c r="S131" i="22"/>
  <c r="S128" i="22"/>
  <c r="Q203" i="22"/>
  <c r="S130" i="22"/>
  <c r="S200" i="22"/>
  <c r="O198" i="22"/>
  <c r="S122" i="22"/>
  <c r="Q197" i="22"/>
  <c r="Q201" i="22"/>
  <c r="S118" i="22"/>
  <c r="R53" i="14"/>
  <c r="Q194" i="22"/>
  <c r="S127" i="22"/>
  <c r="Q198" i="22"/>
  <c r="R60" i="14"/>
  <c r="Q196" i="22"/>
  <c r="R54" i="14"/>
  <c r="S198" i="22"/>
  <c r="S194" i="22"/>
  <c r="R57" i="14"/>
  <c r="O197" i="22"/>
  <c r="Q202" i="22"/>
  <c r="R51" i="14"/>
  <c r="S117" i="22"/>
  <c r="S197" i="22"/>
  <c r="S195" i="22"/>
  <c r="S162" i="22"/>
  <c r="S126" i="22"/>
  <c r="Q199" i="22"/>
  <c r="O200" i="22"/>
  <c r="S143" i="22"/>
  <c r="R58" i="14"/>
  <c r="S196" i="22"/>
  <c r="S123" i="22"/>
  <c r="S144" i="22"/>
  <c r="S201" i="22"/>
  <c r="R50" i="14"/>
  <c r="Q200" i="22"/>
  <c r="R59" i="14"/>
  <c r="O199" i="22"/>
  <c r="O203" i="22"/>
  <c r="O122" i="22"/>
  <c r="D108" i="22" l="1"/>
  <c r="K1" i="52"/>
  <c r="S4" i="52"/>
  <c r="K1" i="53"/>
  <c r="J1" i="54"/>
  <c r="K1" i="54"/>
  <c r="J1" i="52"/>
  <c r="S152" i="22"/>
  <c r="S119" i="22"/>
  <c r="S137" i="22"/>
  <c r="P30" i="14"/>
  <c r="S121" i="22"/>
  <c r="S153" i="22"/>
  <c r="S115" i="22"/>
  <c r="W108" i="22"/>
  <c r="S161" i="22"/>
  <c r="S151" i="22"/>
  <c r="R11" i="14"/>
  <c r="P18" i="14"/>
  <c r="S124" i="22"/>
  <c r="W6" i="22" l="1"/>
  <c r="W5" i="22" s="1"/>
  <c r="T4" i="54"/>
  <c r="U4" i="54" s="1"/>
  <c r="W4" i="54" s="1"/>
  <c r="S164" i="22"/>
  <c r="S159" i="22" s="1"/>
  <c r="T4" i="52"/>
  <c r="U4" i="52" s="1"/>
  <c r="O49" i="22"/>
  <c r="O162" i="22"/>
  <c r="S116" i="22"/>
  <c r="O28" i="22"/>
  <c r="S142" i="22"/>
  <c r="O118" i="22"/>
  <c r="O99" i="22"/>
  <c r="O105" i="22"/>
  <c r="O18" i="22"/>
  <c r="O143" i="22"/>
  <c r="O67" i="22"/>
  <c r="O46" i="22"/>
  <c r="O33" i="22"/>
  <c r="O123" i="22"/>
  <c r="O25" i="22"/>
  <c r="S125" i="22"/>
  <c r="O64" i="22"/>
  <c r="O94" i="22"/>
  <c r="O81" i="22"/>
  <c r="O136" i="22"/>
  <c r="O93" i="22"/>
  <c r="O85" i="22"/>
  <c r="O15" i="22"/>
  <c r="O117" i="22"/>
  <c r="O87" i="22"/>
  <c r="O24" i="22"/>
  <c r="O34" i="22"/>
  <c r="O8" i="22"/>
  <c r="O144" i="22"/>
  <c r="O74" i="22"/>
  <c r="O45" i="22"/>
  <c r="O142" i="22"/>
  <c r="O31" i="22"/>
  <c r="O121" i="22"/>
  <c r="O126" i="22"/>
  <c r="O78" i="22"/>
  <c r="O51" i="22"/>
  <c r="O13" i="22"/>
  <c r="O37" i="22"/>
  <c r="O40" i="22"/>
  <c r="O83" i="22"/>
  <c r="O72" i="22"/>
  <c r="S129" i="22"/>
  <c r="O47" i="22"/>
  <c r="O96" i="22"/>
  <c r="O44" i="22"/>
  <c r="O20" i="22"/>
  <c r="S120" i="22"/>
  <c r="O22" i="22"/>
  <c r="O137" i="22"/>
  <c r="O89" i="22"/>
  <c r="O17" i="22"/>
  <c r="O152" i="22"/>
  <c r="O101" i="22"/>
  <c r="O127" i="22"/>
  <c r="O35" i="22"/>
  <c r="O54" i="22"/>
  <c r="O131" i="22"/>
  <c r="O61" i="22"/>
  <c r="O23" i="22"/>
  <c r="O73" i="22"/>
  <c r="O63" i="22"/>
  <c r="O14" i="22"/>
  <c r="O62" i="22"/>
  <c r="O95" i="22"/>
  <c r="O91" i="22"/>
  <c r="O129" i="22"/>
  <c r="O163" i="22"/>
  <c r="O41" i="22"/>
  <c r="O128" i="22"/>
  <c r="O79" i="22"/>
  <c r="O75" i="22"/>
  <c r="O151" i="22"/>
  <c r="O92" i="22"/>
  <c r="O86" i="22"/>
  <c r="O115" i="22"/>
  <c r="O124" i="22"/>
  <c r="O66" i="22"/>
  <c r="O10" i="22"/>
  <c r="O65" i="22"/>
  <c r="S136" i="22"/>
  <c r="O90" i="22"/>
  <c r="O70" i="22"/>
  <c r="O69" i="22"/>
  <c r="O71" i="22"/>
  <c r="O119" i="22"/>
  <c r="O19" i="22"/>
  <c r="O102" i="22"/>
  <c r="O116" i="22"/>
  <c r="O98" i="22"/>
  <c r="O12" i="22"/>
  <c r="R15" i="14"/>
  <c r="O48" i="22"/>
  <c r="O84" i="22"/>
  <c r="O161" i="22"/>
  <c r="O29" i="22"/>
  <c r="O68" i="22"/>
  <c r="O103" i="22"/>
  <c r="O30" i="22"/>
  <c r="O77" i="22"/>
  <c r="O59" i="22"/>
  <c r="O55" i="22"/>
  <c r="O82" i="22"/>
  <c r="O138" i="22"/>
  <c r="O39" i="22"/>
  <c r="O76" i="22"/>
  <c r="O50" i="22"/>
  <c r="O32" i="22"/>
  <c r="O16" i="22"/>
  <c r="O106" i="22"/>
  <c r="O97" i="22"/>
  <c r="O27" i="22"/>
  <c r="O53" i="22"/>
  <c r="O52" i="22"/>
  <c r="O120" i="22"/>
  <c r="O125" i="22"/>
  <c r="O80" i="22"/>
  <c r="O154" i="22"/>
  <c r="O26" i="22"/>
  <c r="S154" i="22"/>
  <c r="O9" i="22"/>
  <c r="O57" i="22"/>
  <c r="O11" i="22"/>
  <c r="O21" i="22"/>
  <c r="O58" i="22"/>
  <c r="O60" i="22"/>
  <c r="O104" i="22"/>
  <c r="O130" i="22"/>
  <c r="O43" i="22"/>
  <c r="S155" i="22" l="1"/>
  <c r="S149" i="22" s="1"/>
  <c r="S145" i="22"/>
  <c r="S140" i="22" s="1"/>
  <c r="O164" i="22"/>
  <c r="O159" i="22" s="1"/>
  <c r="O155" i="22"/>
  <c r="O149" i="22" s="1"/>
  <c r="O145" i="22"/>
  <c r="O140" i="22" s="1"/>
  <c r="W4" i="52"/>
  <c r="O36" i="22"/>
  <c r="O42" i="22"/>
  <c r="O38" i="22"/>
  <c r="O100" i="22"/>
  <c r="AZ57" i="14" l="1"/>
  <c r="AX57" i="14"/>
  <c r="S81" i="22"/>
  <c r="S8" i="22"/>
  <c r="S19" i="22"/>
  <c r="S20" i="22"/>
  <c r="S62" i="22"/>
  <c r="AB57" i="14"/>
  <c r="S28" i="22"/>
  <c r="X36" i="14"/>
  <c r="S10" i="22"/>
  <c r="S78" i="22"/>
  <c r="S13" i="22"/>
  <c r="S54" i="22"/>
  <c r="S77" i="22"/>
  <c r="S83" i="22"/>
  <c r="S71" i="22"/>
  <c r="Z37" i="14"/>
  <c r="S88" i="22"/>
  <c r="S32" i="22"/>
  <c r="S61" i="22"/>
  <c r="X54" i="14"/>
  <c r="O56" i="22"/>
  <c r="X8" i="14"/>
  <c r="S38" i="22"/>
  <c r="Z30" i="14"/>
  <c r="S17" i="22"/>
  <c r="X9" i="14"/>
  <c r="Z36" i="14"/>
  <c r="S11" i="22"/>
  <c r="S98" i="22"/>
  <c r="X34" i="14"/>
  <c r="X51" i="14"/>
  <c r="X55" i="14"/>
  <c r="X57" i="14"/>
  <c r="S106" i="22"/>
  <c r="S40" i="22"/>
  <c r="S25" i="22"/>
  <c r="S105" i="22"/>
  <c r="S21" i="22"/>
  <c r="X15" i="14"/>
  <c r="S60" i="22"/>
  <c r="S35" i="22"/>
  <c r="S89" i="22"/>
  <c r="S15" i="22"/>
  <c r="S87" i="22"/>
  <c r="X21" i="14"/>
  <c r="S94" i="22"/>
  <c r="X29" i="14"/>
  <c r="S37" i="22"/>
  <c r="S58" i="22"/>
  <c r="Z29" i="14"/>
  <c r="X31" i="14"/>
  <c r="X14" i="14"/>
  <c r="S48" i="22"/>
  <c r="X50" i="14"/>
  <c r="S99" i="22"/>
  <c r="S104" i="22"/>
  <c r="S86" i="22"/>
  <c r="S91" i="22"/>
  <c r="X60" i="14"/>
  <c r="S72" i="22"/>
  <c r="S90" i="22"/>
  <c r="X28" i="14"/>
  <c r="S85" i="22"/>
  <c r="S56" i="22"/>
  <c r="S53" i="22"/>
  <c r="Z57" i="14"/>
  <c r="S59" i="22"/>
  <c r="S68" i="22"/>
  <c r="S36" i="22"/>
  <c r="S39" i="22"/>
  <c r="S47" i="22"/>
  <c r="X59" i="14"/>
  <c r="S16" i="22"/>
  <c r="S100" i="22"/>
  <c r="S69" i="22"/>
  <c r="S24" i="22"/>
  <c r="S74" i="22"/>
  <c r="S46" i="22"/>
  <c r="S18" i="22"/>
  <c r="S67" i="22"/>
  <c r="S49" i="22"/>
  <c r="S66" i="22"/>
  <c r="S31" i="22"/>
  <c r="S52" i="22"/>
  <c r="S95" i="22"/>
  <c r="S41" i="22"/>
  <c r="S63" i="22"/>
  <c r="X22" i="14"/>
  <c r="S34" i="22"/>
  <c r="S43" i="22"/>
  <c r="S42" i="22"/>
  <c r="S70" i="22"/>
  <c r="S97" i="22"/>
  <c r="S57" i="22"/>
  <c r="S96" i="22"/>
  <c r="S29" i="22"/>
  <c r="S45" i="22"/>
  <c r="S55" i="22"/>
  <c r="S14" i="22"/>
  <c r="S93" i="22"/>
  <c r="S26" i="22"/>
  <c r="Z19" i="14"/>
  <c r="S12" i="22"/>
  <c r="S92" i="22"/>
  <c r="X33" i="14"/>
  <c r="S50" i="22"/>
  <c r="S33" i="22"/>
  <c r="Z15" i="14"/>
  <c r="S64" i="22"/>
  <c r="Z22" i="14"/>
  <c r="S82" i="22"/>
  <c r="S9" i="22"/>
  <c r="S101" i="22"/>
  <c r="X56" i="14"/>
  <c r="S73" i="22"/>
  <c r="S102" i="22"/>
  <c r="S22" i="22"/>
  <c r="S84" i="22"/>
  <c r="S103" i="22"/>
  <c r="S23" i="22"/>
  <c r="X58" i="14"/>
  <c r="S51" i="22"/>
  <c r="X53" i="14"/>
  <c r="S76" i="22"/>
  <c r="X52" i="14"/>
  <c r="S75" i="22"/>
  <c r="S65" i="22"/>
  <c r="S44" i="22"/>
  <c r="S27" i="22"/>
  <c r="S30" i="22"/>
  <c r="AW34" i="14" l="1"/>
  <c r="BE34" i="14" s="1"/>
  <c r="M34" i="14"/>
  <c r="M14" i="14"/>
  <c r="AW14" i="14"/>
  <c r="BE14" i="14" s="1"/>
  <c r="M21" i="14"/>
  <c r="AW21" i="14"/>
  <c r="BE21" i="14" s="1"/>
  <c r="AW9" i="14"/>
  <c r="BE9" i="14" s="1"/>
  <c r="M9" i="14"/>
  <c r="AZ59" i="14"/>
  <c r="AX59" i="14"/>
  <c r="Q71" i="22"/>
  <c r="Q70" i="22"/>
  <c r="Z59" i="14"/>
  <c r="Q142" i="22"/>
  <c r="Q123" i="22"/>
  <c r="Q162" i="22"/>
  <c r="Q8" i="22"/>
  <c r="Q57" i="22"/>
  <c r="Q94" i="22"/>
  <c r="Q98" i="22"/>
  <c r="Q23" i="22"/>
  <c r="Q15" i="22"/>
  <c r="Q151" i="22"/>
  <c r="Q118" i="22"/>
  <c r="Q106" i="22"/>
  <c r="Q33" i="22"/>
  <c r="Q11" i="22"/>
  <c r="Q143" i="22"/>
  <c r="Q49" i="22"/>
  <c r="Q125" i="22"/>
  <c r="Q17" i="22"/>
  <c r="Q27" i="22"/>
  <c r="Q121" i="22"/>
  <c r="Q116" i="22"/>
  <c r="Q74" i="22"/>
  <c r="Q26" i="22"/>
  <c r="Q120" i="22"/>
  <c r="Q161" i="22"/>
  <c r="T53" i="14"/>
  <c r="Q61" i="22"/>
  <c r="Q31" i="22"/>
  <c r="T22" i="14"/>
  <c r="Q42" i="22"/>
  <c r="Q16" i="22"/>
  <c r="Q130" i="22"/>
  <c r="Q102" i="22"/>
  <c r="S80" i="22"/>
  <c r="Q9" i="22"/>
  <c r="Q52" i="22"/>
  <c r="Q152" i="22"/>
  <c r="Q84" i="22"/>
  <c r="Q65" i="22"/>
  <c r="Q129" i="22"/>
  <c r="Q73" i="22"/>
  <c r="Q38" i="22"/>
  <c r="Q30" i="22"/>
  <c r="S79" i="22"/>
  <c r="Q115" i="22"/>
  <c r="Q59" i="22"/>
  <c r="Q127" i="22"/>
  <c r="Q97" i="22"/>
  <c r="Q25" i="22"/>
  <c r="Q37" i="22"/>
  <c r="Q21" i="22"/>
  <c r="Q79" i="22"/>
  <c r="Q82" i="22"/>
  <c r="Q40" i="22"/>
  <c r="Q12" i="22"/>
  <c r="Q14" i="22"/>
  <c r="Q48" i="22"/>
  <c r="Q88" i="22"/>
  <c r="Q76" i="22"/>
  <c r="Q54" i="22"/>
  <c r="Q86" i="22"/>
  <c r="Q85" i="22"/>
  <c r="Q18" i="22"/>
  <c r="Q136" i="22"/>
  <c r="Q105" i="22"/>
  <c r="T56" i="14"/>
  <c r="Q83" i="22"/>
  <c r="Q45" i="22"/>
  <c r="Q24" i="22"/>
  <c r="Q91" i="22"/>
  <c r="Q119" i="22"/>
  <c r="Q131" i="22"/>
  <c r="T58" i="14"/>
  <c r="Q58" i="22"/>
  <c r="Q68" i="22"/>
  <c r="Q29" i="22"/>
  <c r="Q96" i="22"/>
  <c r="Q126" i="22"/>
  <c r="Q34" i="22"/>
  <c r="Q75" i="22"/>
  <c r="Q67" i="22"/>
  <c r="Q44" i="22"/>
  <c r="Q144" i="22"/>
  <c r="Q103" i="22"/>
  <c r="Q51" i="22"/>
  <c r="T57" i="14"/>
  <c r="T50" i="14"/>
  <c r="Q138" i="22"/>
  <c r="Q78" i="22"/>
  <c r="Q55" i="22"/>
  <c r="Q39" i="22"/>
  <c r="Q93" i="22"/>
  <c r="Q95" i="22"/>
  <c r="Q63" i="22"/>
  <c r="Q163" i="22"/>
  <c r="Q64" i="22"/>
  <c r="Q89" i="22"/>
  <c r="T52" i="14"/>
  <c r="Q10" i="22"/>
  <c r="T55" i="14"/>
  <c r="Q56" i="22"/>
  <c r="Q66" i="22"/>
  <c r="Q137" i="22"/>
  <c r="Q92" i="22"/>
  <c r="Q46" i="22"/>
  <c r="Q62" i="22"/>
  <c r="Q43" i="22"/>
  <c r="Q32" i="22"/>
  <c r="Q35" i="22"/>
  <c r="Q77" i="22"/>
  <c r="Q124" i="22"/>
  <c r="Q117" i="22"/>
  <c r="Q104" i="22"/>
  <c r="T60" i="14"/>
  <c r="Q69" i="22"/>
  <c r="Q153" i="22"/>
  <c r="Q101" i="22"/>
  <c r="Q22" i="22"/>
  <c r="Q20" i="22"/>
  <c r="Q53" i="22"/>
  <c r="Q19" i="22"/>
  <c r="Q90" i="22"/>
  <c r="T54" i="14"/>
  <c r="AB59" i="14"/>
  <c r="Q28" i="22"/>
  <c r="Q128" i="22"/>
  <c r="Q50" i="22"/>
  <c r="T59" i="14"/>
  <c r="Q154" i="22"/>
  <c r="Q13" i="22"/>
  <c r="T51" i="14"/>
  <c r="Q80" i="22"/>
  <c r="C14" i="14" l="1"/>
  <c r="D14" i="14"/>
  <c r="BD14" i="14"/>
  <c r="BD9" i="14"/>
  <c r="BD34" i="14"/>
  <c r="BD21" i="14"/>
  <c r="BA21" i="14"/>
  <c r="BC21" i="14" s="1"/>
  <c r="BB21" i="14"/>
  <c r="BA14" i="14"/>
  <c r="BC14" i="14" s="1"/>
  <c r="BB14" i="14"/>
  <c r="BB9" i="14"/>
  <c r="BA9" i="14"/>
  <c r="BC9" i="14" s="1"/>
  <c r="BB34" i="14"/>
  <c r="BA34" i="14"/>
  <c r="BC34" i="14" s="1"/>
  <c r="Q164" i="22"/>
  <c r="Q159" i="22" s="1"/>
  <c r="Q145" i="22"/>
  <c r="Q140" i="22" s="1"/>
  <c r="Q155" i="22"/>
  <c r="Q149" i="22" s="1"/>
  <c r="AZ58" i="14"/>
  <c r="AX58" i="14"/>
  <c r="AZ60" i="14"/>
  <c r="AX60" i="14"/>
  <c r="AZ56" i="14"/>
  <c r="AX56" i="14"/>
  <c r="Z60" i="14"/>
  <c r="P59" i="14"/>
  <c r="Z56" i="14"/>
  <c r="P57" i="14"/>
  <c r="Q60" i="22"/>
  <c r="Q81" i="22"/>
  <c r="Z58" i="14"/>
  <c r="Q72" i="22"/>
  <c r="Q47" i="22"/>
  <c r="AB56" i="14"/>
  <c r="Q99" i="22"/>
  <c r="Q41" i="22"/>
  <c r="AB58" i="14"/>
  <c r="Q36" i="22"/>
  <c r="Q87" i="22"/>
  <c r="Q100" i="22"/>
  <c r="AB60" i="14"/>
  <c r="AZ55" i="14" l="1"/>
  <c r="AX55" i="14"/>
  <c r="AB55" i="14"/>
  <c r="Z55" i="14"/>
  <c r="Q33" i="18" l="1"/>
  <c r="P19" i="14"/>
  <c r="G61" i="18" l="1"/>
  <c r="Z52" i="14"/>
  <c r="P52" i="14"/>
  <c r="A5" i="22" l="1"/>
  <c r="F80" i="18" l="1"/>
  <c r="E80" i="18"/>
  <c r="E69" i="18"/>
  <c r="F69" i="18"/>
  <c r="G85" i="18"/>
  <c r="G84" i="18"/>
  <c r="G67" i="18"/>
  <c r="G66" i="18"/>
  <c r="G64" i="18"/>
  <c r="G63" i="18"/>
  <c r="G62" i="18"/>
  <c r="G59" i="18"/>
  <c r="G58" i="18"/>
  <c r="G57" i="18"/>
  <c r="G56" i="18"/>
  <c r="G55" i="18"/>
  <c r="G53" i="18"/>
  <c r="G52" i="18"/>
  <c r="G51" i="18"/>
  <c r="G50" i="18"/>
  <c r="G49" i="18"/>
  <c r="F87" i="18"/>
  <c r="E87" i="18"/>
  <c r="O33" i="18" l="1"/>
  <c r="AB52" i="14"/>
  <c r="AB53" i="14"/>
  <c r="AB54" i="14"/>
  <c r="AB51" i="14"/>
  <c r="O13" i="18" l="1"/>
  <c r="N13" i="18"/>
  <c r="P53" i="14"/>
  <c r="O108" i="22"/>
  <c r="P51" i="14"/>
  <c r="T21" i="46" l="1"/>
  <c r="U21" i="46" s="1"/>
  <c r="T17" i="46"/>
  <c r="U17" i="46" s="1"/>
  <c r="T13" i="46"/>
  <c r="U13" i="46" s="1"/>
  <c r="T9" i="46"/>
  <c r="U9" i="46" s="1"/>
  <c r="T4" i="46"/>
  <c r="U4" i="46" s="1"/>
  <c r="T19" i="46"/>
  <c r="U19" i="46" s="1"/>
  <c r="T15" i="46"/>
  <c r="U15" i="46" s="1"/>
  <c r="T18" i="46"/>
  <c r="U18" i="46" s="1"/>
  <c r="T5" i="46"/>
  <c r="U5" i="46" s="1"/>
  <c r="T20" i="46"/>
  <c r="U20" i="46" s="1"/>
  <c r="T16" i="46"/>
  <c r="U16" i="46" s="1"/>
  <c r="T12" i="46"/>
  <c r="U12" i="46" s="1"/>
  <c r="T8" i="46"/>
  <c r="U8" i="46" s="1"/>
  <c r="T11" i="46"/>
  <c r="U11" i="46" s="1"/>
  <c r="T7" i="46"/>
  <c r="U7" i="46" s="1"/>
  <c r="T22" i="46"/>
  <c r="U22" i="46" s="1"/>
  <c r="T14" i="46"/>
  <c r="U14" i="46" s="1"/>
  <c r="T10" i="46"/>
  <c r="U10" i="46" s="1"/>
  <c r="T6" i="46"/>
  <c r="U6" i="46" s="1"/>
  <c r="O6" i="22"/>
  <c r="M57" i="14"/>
  <c r="AW57" i="14"/>
  <c r="M52" i="14"/>
  <c r="AW52" i="14"/>
  <c r="J1" i="48"/>
  <c r="R32" i="14"/>
  <c r="R37" i="14"/>
  <c r="R31" i="14"/>
  <c r="R10" i="14"/>
  <c r="Z53" i="14"/>
  <c r="M32" i="14" l="1"/>
  <c r="AW32" i="14"/>
  <c r="M10" i="14"/>
  <c r="AW10" i="14"/>
  <c r="W6" i="46"/>
  <c r="O5" i="22"/>
  <c r="U28" i="18" s="1"/>
  <c r="O192" i="22"/>
  <c r="O205" i="22" s="1"/>
  <c r="T4" i="48"/>
  <c r="U4" i="48" s="1"/>
  <c r="W4" i="48" s="1"/>
  <c r="BE57" i="14"/>
  <c r="BA57" i="14"/>
  <c r="BC57" i="14" s="1"/>
  <c r="BD57" i="14"/>
  <c r="BB57" i="14"/>
  <c r="M59" i="14"/>
  <c r="AW59" i="14"/>
  <c r="J1" i="50"/>
  <c r="R33" i="14"/>
  <c r="R18" i="14"/>
  <c r="R8" i="14"/>
  <c r="R22" i="14"/>
  <c r="R28" i="14"/>
  <c r="R20" i="14"/>
  <c r="Z54" i="14"/>
  <c r="C10" i="14" l="1"/>
  <c r="D10" i="14"/>
  <c r="AW28" i="14"/>
  <c r="M28" i="14"/>
  <c r="D28" i="14" s="1"/>
  <c r="AW8" i="14"/>
  <c r="M8" i="14"/>
  <c r="R36" i="14"/>
  <c r="C8" i="14" l="1"/>
  <c r="BE8" i="14"/>
  <c r="BB8" i="14"/>
  <c r="BD8" i="14"/>
  <c r="BA8" i="14"/>
  <c r="BC8" i="14" s="1"/>
  <c r="BE28" i="14"/>
  <c r="BD28" i="14"/>
  <c r="BB28" i="14"/>
  <c r="BA28" i="14"/>
  <c r="BC28" i="14" s="1"/>
  <c r="BD32" i="14"/>
  <c r="BE32" i="14"/>
  <c r="BA32" i="14"/>
  <c r="BC32" i="14" s="1"/>
  <c r="BB32" i="14"/>
  <c r="BB10" i="14"/>
  <c r="BE10" i="14"/>
  <c r="BA10" i="14"/>
  <c r="BC10" i="14" s="1"/>
  <c r="BD10" i="14"/>
  <c r="T4" i="50"/>
  <c r="U4" i="50" s="1"/>
  <c r="R30" i="14"/>
  <c r="R12" i="14"/>
  <c r="R19" i="14"/>
  <c r="X18" i="14"/>
  <c r="X24" i="14"/>
  <c r="X35" i="14"/>
  <c r="X20" i="14"/>
  <c r="R29" i="14"/>
  <c r="X30" i="14"/>
  <c r="M18" i="14" l="1"/>
  <c r="D18" i="14" s="1"/>
  <c r="R6" i="14"/>
  <c r="AW18" i="14"/>
  <c r="BE18" i="14" s="1"/>
  <c r="W4" i="50"/>
  <c r="P54" i="14"/>
  <c r="C28" i="14" l="1"/>
  <c r="BD18" i="14"/>
  <c r="T15" i="14"/>
  <c r="Z51" i="14"/>
  <c r="S108" i="22"/>
  <c r="BB18" i="14" l="1"/>
  <c r="BA18" i="14"/>
  <c r="BC18" i="14" s="1"/>
  <c r="S6" i="22"/>
  <c r="BA59" i="14"/>
  <c r="BC59" i="14" s="1"/>
  <c r="BD59" i="14"/>
  <c r="BB59" i="14"/>
  <c r="BE59" i="14"/>
  <c r="M54" i="14"/>
  <c r="X11" i="14"/>
  <c r="X37" i="14"/>
  <c r="T37" i="14"/>
  <c r="X12" i="14"/>
  <c r="T33" i="14"/>
  <c r="S5" i="22" l="1"/>
  <c r="U20" i="18" s="1"/>
  <c r="S192" i="22"/>
  <c r="S205" i="22" s="1"/>
  <c r="AW54" i="14"/>
  <c r="J164" i="22"/>
  <c r="I122" i="22"/>
  <c r="K1" i="50" l="1"/>
  <c r="I37" i="22"/>
  <c r="I199" i="22"/>
  <c r="I201" i="22"/>
  <c r="I102" i="22"/>
  <c r="I202" i="22"/>
  <c r="I198" i="22"/>
  <c r="I200" i="22"/>
  <c r="I194" i="22"/>
  <c r="I195" i="22"/>
  <c r="I88" i="22"/>
  <c r="I203" i="22"/>
  <c r="I196" i="22"/>
  <c r="I197" i="22"/>
  <c r="I153" i="22"/>
  <c r="B64" i="18" l="1"/>
  <c r="A56" i="18"/>
  <c r="V164" i="22"/>
  <c r="N164" i="22"/>
  <c r="L164" i="22"/>
  <c r="H164" i="22"/>
  <c r="F165" i="22"/>
  <c r="D163" i="22"/>
  <c r="D162" i="22"/>
  <c r="D161" i="22"/>
  <c r="H64" i="18" s="1"/>
  <c r="D138" i="22"/>
  <c r="H67" i="18" s="1"/>
  <c r="D115" i="22"/>
  <c r="D116" i="22"/>
  <c r="X19" i="14"/>
  <c r="X6" i="14" l="1"/>
  <c r="J1" i="49"/>
  <c r="T4" i="49" s="1"/>
  <c r="U4" i="49" s="1"/>
  <c r="W4" i="49" s="1"/>
  <c r="I142" i="22"/>
  <c r="I15" i="22"/>
  <c r="I9" i="22"/>
  <c r="I63" i="22"/>
  <c r="I154" i="22"/>
  <c r="I138" i="22"/>
  <c r="I68" i="22"/>
  <c r="I91" i="22"/>
  <c r="I13" i="22"/>
  <c r="I117" i="22"/>
  <c r="I12" i="22"/>
  <c r="I21" i="22"/>
  <c r="I136" i="22"/>
  <c r="I89" i="22"/>
  <c r="I66" i="22"/>
  <c r="I74" i="22"/>
  <c r="I151" i="22"/>
  <c r="I27" i="22"/>
  <c r="I71" i="22"/>
  <c r="I143" i="22"/>
  <c r="I43" i="22"/>
  <c r="I55" i="22"/>
  <c r="I50" i="22"/>
  <c r="I59" i="22"/>
  <c r="I67" i="22"/>
  <c r="I42" i="22"/>
  <c r="I128" i="22"/>
  <c r="I115" i="22"/>
  <c r="I44" i="22"/>
  <c r="I90" i="22"/>
  <c r="I126" i="22"/>
  <c r="I8" i="22"/>
  <c r="I130" i="22"/>
  <c r="I127" i="22"/>
  <c r="I70" i="22"/>
  <c r="I24" i="22"/>
  <c r="I18" i="22"/>
  <c r="I30" i="22"/>
  <c r="I96" i="22"/>
  <c r="I53" i="22"/>
  <c r="I65" i="22"/>
  <c r="I105" i="22"/>
  <c r="I137" i="22"/>
  <c r="I98" i="22"/>
  <c r="I144" i="22"/>
  <c r="I131" i="22"/>
  <c r="I118" i="22"/>
  <c r="I161" i="22"/>
  <c r="I28" i="22"/>
  <c r="I163" i="22"/>
  <c r="I121" i="22"/>
  <c r="I81" i="22"/>
  <c r="I119" i="22"/>
  <c r="I33" i="22"/>
  <c r="I16" i="22"/>
  <c r="I93" i="22"/>
  <c r="I54" i="22"/>
  <c r="I47" i="22"/>
  <c r="I100" i="22"/>
  <c r="I56" i="22"/>
  <c r="I84" i="22"/>
  <c r="I124" i="22"/>
  <c r="I116" i="22"/>
  <c r="I92" i="22"/>
  <c r="I35" i="22"/>
  <c r="I123" i="22"/>
  <c r="I26" i="22"/>
  <c r="I17" i="22"/>
  <c r="I38" i="22"/>
  <c r="I39" i="22"/>
  <c r="I162" i="22"/>
  <c r="I69" i="22"/>
  <c r="I129" i="22"/>
  <c r="I57" i="22"/>
  <c r="I73" i="22"/>
  <c r="I106" i="22"/>
  <c r="I83" i="22"/>
  <c r="I34" i="22"/>
  <c r="I40" i="22"/>
  <c r="I52" i="22"/>
  <c r="I11" i="22"/>
  <c r="I31" i="22"/>
  <c r="I36" i="22"/>
  <c r="I61" i="22"/>
  <c r="I29" i="22"/>
  <c r="I60" i="22"/>
  <c r="I10" i="22"/>
  <c r="I45" i="22"/>
  <c r="I79" i="22"/>
  <c r="I49" i="22"/>
  <c r="I125" i="22"/>
  <c r="I22" i="22"/>
  <c r="I72" i="22"/>
  <c r="I32" i="22"/>
  <c r="I25" i="22"/>
  <c r="I86" i="22"/>
  <c r="I152" i="22"/>
  <c r="I46" i="22"/>
  <c r="I20" i="22"/>
  <c r="I95" i="22"/>
  <c r="I51" i="22"/>
  <c r="I77" i="22"/>
  <c r="I82" i="22"/>
  <c r="I120" i="22"/>
  <c r="I145" i="22" l="1"/>
  <c r="I140" i="22" s="1"/>
  <c r="I155" i="22"/>
  <c r="I149" i="22" s="1"/>
  <c r="I164" i="22"/>
  <c r="I159" i="22" s="1"/>
  <c r="I76" i="22"/>
  <c r="Z11" i="14"/>
  <c r="I94" i="22"/>
  <c r="I87" i="22"/>
  <c r="I19" i="22"/>
  <c r="I23" i="22"/>
  <c r="I103" i="22"/>
  <c r="I104" i="22"/>
  <c r="I64" i="22"/>
  <c r="I78" i="22"/>
  <c r="I14" i="22"/>
  <c r="AB50" i="14"/>
  <c r="I85" i="22"/>
  <c r="I97" i="22"/>
  <c r="I80" i="22"/>
  <c r="I41" i="22"/>
  <c r="I58" i="22"/>
  <c r="I62" i="22"/>
  <c r="I48" i="22"/>
  <c r="I99" i="22"/>
  <c r="I101" i="22"/>
  <c r="N33" i="18" l="1"/>
  <c r="Z33" i="14"/>
  <c r="M33" i="18" l="1"/>
  <c r="I75" i="22"/>
  <c r="M13" i="18" l="1"/>
  <c r="I108" i="22"/>
  <c r="I6" i="22" l="1"/>
  <c r="I5" i="22" s="1"/>
  <c r="U19" i="18" s="1"/>
  <c r="K1" i="48"/>
  <c r="Z12" i="14"/>
  <c r="S133" i="22"/>
  <c r="I133" i="22"/>
  <c r="I192" i="22" l="1"/>
  <c r="I205" i="22" s="1"/>
  <c r="S113" i="22"/>
  <c r="I113" i="22"/>
  <c r="K1" i="46"/>
  <c r="O133" i="22"/>
  <c r="O113" i="22" l="1"/>
  <c r="U122" i="22"/>
  <c r="K1" i="49" l="1"/>
  <c r="A58" i="18"/>
  <c r="A57" i="18"/>
  <c r="A55" i="18"/>
  <c r="A53" i="18"/>
  <c r="A52" i="18"/>
  <c r="A51" i="18"/>
  <c r="A50" i="18"/>
  <c r="A49" i="18"/>
  <c r="D124" i="22"/>
  <c r="L33" i="18"/>
  <c r="U162" i="22"/>
  <c r="U116" i="22"/>
  <c r="U195" i="22"/>
  <c r="U161" i="22"/>
  <c r="U37" i="22"/>
  <c r="D200" i="22" l="1"/>
  <c r="D198" i="22"/>
  <c r="H76" i="18" s="1"/>
  <c r="D203" i="22"/>
  <c r="U125" i="22"/>
  <c r="U128" i="22"/>
  <c r="U129" i="22"/>
  <c r="U126" i="22"/>
  <c r="U58" i="22"/>
  <c r="U153" i="22"/>
  <c r="U120" i="22"/>
  <c r="U152" i="22"/>
  <c r="U123" i="22"/>
  <c r="U115" i="22"/>
  <c r="U200" i="22"/>
  <c r="U117" i="22"/>
  <c r="U202" i="22"/>
  <c r="U196" i="22"/>
  <c r="U136" i="22"/>
  <c r="U198" i="22"/>
  <c r="U199" i="22"/>
  <c r="U118" i="22"/>
  <c r="U137" i="22"/>
  <c r="U151" i="22"/>
  <c r="U102" i="22"/>
  <c r="U106" i="22"/>
  <c r="U197" i="22"/>
  <c r="U127" i="22"/>
  <c r="U143" i="22"/>
  <c r="U163" i="22"/>
  <c r="U121" i="22"/>
  <c r="U131" i="22"/>
  <c r="U154" i="22"/>
  <c r="U119" i="22"/>
  <c r="U142" i="22"/>
  <c r="U194" i="22"/>
  <c r="U138" i="22"/>
  <c r="U201" i="22"/>
  <c r="U203" i="22"/>
  <c r="U124" i="22"/>
  <c r="U88" i="22"/>
  <c r="U130" i="22"/>
  <c r="U144" i="22"/>
  <c r="U145" i="22" l="1"/>
  <c r="U140" i="22" s="1"/>
  <c r="U155" i="22"/>
  <c r="U149" i="22" s="1"/>
  <c r="U164" i="22"/>
  <c r="U159" i="22" s="1"/>
  <c r="U19" i="22"/>
  <c r="U82" i="22"/>
  <c r="U8" i="22"/>
  <c r="L13" i="18" l="1"/>
  <c r="U12" i="22"/>
  <c r="U26" i="22"/>
  <c r="U100" i="22"/>
  <c r="U74" i="22"/>
  <c r="U67" i="22"/>
  <c r="U52" i="22"/>
  <c r="U53" i="22"/>
  <c r="U16" i="22"/>
  <c r="U83" i="22"/>
  <c r="U50" i="22"/>
  <c r="U60" i="22"/>
  <c r="U30" i="22"/>
  <c r="U71" i="22"/>
  <c r="U15" i="22"/>
  <c r="U36" i="22"/>
  <c r="U56" i="22"/>
  <c r="U45" i="22"/>
  <c r="U62" i="22"/>
  <c r="U97" i="22"/>
  <c r="U104" i="22"/>
  <c r="U59" i="22"/>
  <c r="U17" i="22"/>
  <c r="U31" i="22"/>
  <c r="U48" i="22"/>
  <c r="U77" i="22"/>
  <c r="U75" i="22"/>
  <c r="U92" i="22"/>
  <c r="U21" i="22"/>
  <c r="U84" i="22"/>
  <c r="U11" i="22"/>
  <c r="U35" i="22"/>
  <c r="U70" i="22"/>
  <c r="U55" i="22"/>
  <c r="U105" i="22"/>
  <c r="U87" i="22"/>
  <c r="U28" i="22"/>
  <c r="U78" i="22"/>
  <c r="U40" i="22"/>
  <c r="U9" i="22"/>
  <c r="U39" i="22"/>
  <c r="U81" i="22"/>
  <c r="U66" i="22"/>
  <c r="U42" i="22"/>
  <c r="U18" i="22"/>
  <c r="U90" i="22"/>
  <c r="U22" i="22"/>
  <c r="U61" i="22"/>
  <c r="U51" i="22"/>
  <c r="U49" i="22"/>
  <c r="U57" i="22"/>
  <c r="U65" i="22"/>
  <c r="U24" i="22"/>
  <c r="U46" i="22"/>
  <c r="U72" i="22"/>
  <c r="U13" i="22"/>
  <c r="U91" i="22"/>
  <c r="U43" i="22"/>
  <c r="U89" i="22"/>
  <c r="U47" i="22"/>
  <c r="U94" i="22"/>
  <c r="U79" i="22"/>
  <c r="U33" i="22"/>
  <c r="U23" i="22"/>
  <c r="U103" i="22"/>
  <c r="U73" i="22"/>
  <c r="U63" i="22"/>
  <c r="U10" i="22"/>
  <c r="U95" i="22"/>
  <c r="U93" i="22"/>
  <c r="U41" i="22"/>
  <c r="U64" i="22"/>
  <c r="U86" i="22"/>
  <c r="U68" i="22"/>
  <c r="U25" i="22"/>
  <c r="U32" i="22"/>
  <c r="U14" i="22"/>
  <c r="U96" i="22"/>
  <c r="U101" i="22"/>
  <c r="U69" i="22"/>
  <c r="U85" i="22"/>
  <c r="U98" i="22"/>
  <c r="U76" i="22"/>
  <c r="U44" i="22"/>
  <c r="U38" i="22"/>
  <c r="U29" i="22"/>
  <c r="U99" i="22"/>
  <c r="U20" i="22"/>
  <c r="U27" i="22"/>
  <c r="U34" i="22"/>
  <c r="U54" i="22"/>
  <c r="U80" i="22"/>
  <c r="D121" i="22" l="1"/>
  <c r="U108" i="22"/>
  <c r="U6" i="22" l="1"/>
  <c r="H53" i="18"/>
  <c r="D164" i="22"/>
  <c r="K13" i="18"/>
  <c r="K33" i="18"/>
  <c r="U5" i="22" l="1"/>
  <c r="U18" i="18" s="1"/>
  <c r="U192" i="22"/>
  <c r="U205" i="22" s="1"/>
  <c r="J1" i="31"/>
  <c r="G2" i="22"/>
  <c r="K1" i="31"/>
  <c r="D152" i="22"/>
  <c r="D143" i="22"/>
  <c r="D137" i="22"/>
  <c r="B66" i="18"/>
  <c r="H49" i="18"/>
  <c r="D117" i="22"/>
  <c r="D118" i="22"/>
  <c r="H50" i="18" s="1"/>
  <c r="D119" i="22"/>
  <c r="H51" i="18" s="1"/>
  <c r="D120" i="22"/>
  <c r="D123" i="22"/>
  <c r="D125" i="22"/>
  <c r="H56" i="18" s="1"/>
  <c r="D126" i="22"/>
  <c r="H55" i="18" s="1"/>
  <c r="D127" i="22"/>
  <c r="D128" i="22"/>
  <c r="H57" i="18" s="1"/>
  <c r="D129" i="22"/>
  <c r="H58" i="18" s="1"/>
  <c r="D130" i="22"/>
  <c r="D131" i="22"/>
  <c r="D199" i="22"/>
  <c r="D202" i="22"/>
  <c r="D196" i="22"/>
  <c r="H74" i="18" s="1"/>
  <c r="D201" i="22"/>
  <c r="D194" i="22"/>
  <c r="H72" i="18" s="1"/>
  <c r="D195" i="22"/>
  <c r="H73" i="18" s="1"/>
  <c r="D197" i="22"/>
  <c r="H75" i="18" s="1"/>
  <c r="A75" i="18"/>
  <c r="A74" i="18"/>
  <c r="D151" i="22"/>
  <c r="H63" i="18" s="1"/>
  <c r="D153" i="22"/>
  <c r="D154" i="22"/>
  <c r="D142" i="22"/>
  <c r="H62" i="18" s="1"/>
  <c r="D144" i="22"/>
  <c r="G33" i="18"/>
  <c r="H33" i="18"/>
  <c r="I33" i="18"/>
  <c r="J33" i="18"/>
  <c r="A37" i="18"/>
  <c r="A38" i="18" s="1"/>
  <c r="A39" i="18" s="1"/>
  <c r="A40" i="18" s="1"/>
  <c r="A41" i="18" s="1"/>
  <c r="A42" i="18" s="1"/>
  <c r="A43" i="18" s="1"/>
  <c r="A44" i="18" s="1"/>
  <c r="A45" i="18" s="1"/>
  <c r="B61" i="18"/>
  <c r="D136" i="22"/>
  <c r="H61" i="18" s="1"/>
  <c r="B62" i="18"/>
  <c r="B63" i="18"/>
  <c r="A72" i="18"/>
  <c r="A73" i="18"/>
  <c r="A76" i="18"/>
  <c r="A78" i="18"/>
  <c r="A84" i="18"/>
  <c r="B84" i="18"/>
  <c r="A85" i="18"/>
  <c r="B85" i="18"/>
  <c r="G1" i="22"/>
  <c r="G4" i="22"/>
  <c r="F146" i="22"/>
  <c r="F156" i="22"/>
  <c r="K122" i="22"/>
  <c r="Q133" i="22"/>
  <c r="M122" i="22"/>
  <c r="Q108" i="22"/>
  <c r="M161" i="22"/>
  <c r="M88" i="22"/>
  <c r="Q113" i="22" l="1"/>
  <c r="Q6" i="22"/>
  <c r="E122" i="22"/>
  <c r="D133" i="22"/>
  <c r="T12" i="14"/>
  <c r="T24" i="14"/>
  <c r="P60" i="14"/>
  <c r="T20" i="14"/>
  <c r="K88" i="22"/>
  <c r="T29" i="14"/>
  <c r="P56" i="14"/>
  <c r="P55" i="14"/>
  <c r="M138" i="22"/>
  <c r="K37" i="22"/>
  <c r="Q5" i="22" l="1"/>
  <c r="U24" i="18" s="1"/>
  <c r="Q192" i="22"/>
  <c r="Q205" i="22" s="1"/>
  <c r="M29" i="14"/>
  <c r="D29" i="14" s="1"/>
  <c r="AW29" i="14"/>
  <c r="BE29" i="14" s="1"/>
  <c r="AW24" i="14"/>
  <c r="BE24" i="14" s="1"/>
  <c r="M24" i="14"/>
  <c r="M20" i="14"/>
  <c r="AW20" i="14"/>
  <c r="BE20" i="14" s="1"/>
  <c r="M15" i="14"/>
  <c r="I54" i="18"/>
  <c r="E88" i="22"/>
  <c r="T36" i="14"/>
  <c r="T30" i="14"/>
  <c r="T11" i="14"/>
  <c r="D15" i="14" l="1"/>
  <c r="D16" i="14" s="1"/>
  <c r="D21" i="14"/>
  <c r="C25" i="14"/>
  <c r="D24" i="14"/>
  <c r="D25" i="14"/>
  <c r="C9" i="14"/>
  <c r="C29" i="14"/>
  <c r="C21" i="14"/>
  <c r="C24" i="14"/>
  <c r="D9" i="14"/>
  <c r="BD24" i="14"/>
  <c r="BD20" i="14"/>
  <c r="BD29" i="14"/>
  <c r="T19" i="14"/>
  <c r="K102" i="22"/>
  <c r="P58" i="14"/>
  <c r="M102" i="22"/>
  <c r="BA20" i="14" l="1"/>
  <c r="BC20" i="14" s="1"/>
  <c r="BB20" i="14"/>
  <c r="BB29" i="14"/>
  <c r="BA29" i="14"/>
  <c r="BC29" i="14" s="1"/>
  <c r="BB24" i="14"/>
  <c r="BA24" i="14"/>
  <c r="BC24" i="14" s="1"/>
  <c r="AW15" i="14"/>
  <c r="BE15" i="14" s="1"/>
  <c r="F88" i="22"/>
  <c r="B88" i="22"/>
  <c r="E102" i="22"/>
  <c r="AW56" i="14"/>
  <c r="M56" i="14"/>
  <c r="AW60" i="14"/>
  <c r="M60" i="14"/>
  <c r="M58" i="14"/>
  <c r="AW58" i="14"/>
  <c r="M55" i="14"/>
  <c r="AW55" i="14"/>
  <c r="T31" i="14"/>
  <c r="T35" i="14"/>
  <c r="AW31" i="14" l="1"/>
  <c r="BE31" i="14" s="1"/>
  <c r="M31" i="14"/>
  <c r="T6" i="14"/>
  <c r="M35" i="14"/>
  <c r="AW35" i="14"/>
  <c r="BE35" i="14" s="1"/>
  <c r="BD15" i="14"/>
  <c r="C35" i="14" l="1"/>
  <c r="D35" i="14"/>
  <c r="D32" i="14"/>
  <c r="C32" i="14"/>
  <c r="BB31" i="14"/>
  <c r="BA31" i="14"/>
  <c r="BC31" i="14" s="1"/>
  <c r="BD31" i="14"/>
  <c r="BA35" i="14"/>
  <c r="BC35" i="14" s="1"/>
  <c r="BD35" i="14"/>
  <c r="BB35" i="14"/>
  <c r="M22" i="14"/>
  <c r="AW22" i="14"/>
  <c r="BE22" i="14" s="1"/>
  <c r="M37" i="22"/>
  <c r="C23" i="14" l="1"/>
  <c r="D22" i="14"/>
  <c r="D23" i="14"/>
  <c r="BD22" i="14"/>
  <c r="BA22" i="14"/>
  <c r="BC22" i="14" s="1"/>
  <c r="BB22" i="14"/>
  <c r="BA15" i="14"/>
  <c r="BC15" i="14" s="1"/>
  <c r="BB15" i="14"/>
  <c r="E37" i="22"/>
  <c r="P11" i="14"/>
  <c r="BE56" i="14" l="1"/>
  <c r="BA56" i="14"/>
  <c r="BC56" i="14" s="1"/>
  <c r="BD56" i="14"/>
  <c r="BB56" i="14"/>
  <c r="BE58" i="14"/>
  <c r="BA58" i="14"/>
  <c r="BC58" i="14" s="1"/>
  <c r="BD58" i="14"/>
  <c r="BB58" i="14"/>
  <c r="BE60" i="14"/>
  <c r="BA60" i="14"/>
  <c r="BC60" i="14" s="1"/>
  <c r="BB60" i="14"/>
  <c r="BD60" i="14"/>
  <c r="BB55" i="14"/>
  <c r="BA55" i="14"/>
  <c r="BC55" i="14" s="1"/>
  <c r="BD55" i="14"/>
  <c r="BE55" i="14"/>
  <c r="M53" i="14"/>
  <c r="AW53" i="14"/>
  <c r="AW51" i="14"/>
  <c r="M51" i="14"/>
  <c r="B102" i="22"/>
  <c r="F102" i="22"/>
  <c r="F37" i="22"/>
  <c r="B37" i="22"/>
  <c r="K116" i="22"/>
  <c r="K138" i="22"/>
  <c r="K58" i="22"/>
  <c r="M116" i="22"/>
  <c r="M163" i="22"/>
  <c r="K161" i="22"/>
  <c r="M58" i="22"/>
  <c r="K162" i="22"/>
  <c r="K163" i="22"/>
  <c r="M162" i="22"/>
  <c r="E162" i="22" l="1"/>
  <c r="E161" i="22"/>
  <c r="I64" i="18" s="1"/>
  <c r="E163" i="22"/>
  <c r="H52" i="18"/>
  <c r="D155" i="22"/>
  <c r="H66" i="18"/>
  <c r="D159" i="22"/>
  <c r="E138" i="22"/>
  <c r="I67" i="18" s="1"/>
  <c r="E116" i="22"/>
  <c r="M106" i="22"/>
  <c r="K124" i="22"/>
  <c r="E58" i="22" l="1"/>
  <c r="F58" i="22" s="1"/>
  <c r="M105" i="22"/>
  <c r="U133" i="22"/>
  <c r="M124" i="22"/>
  <c r="B58" i="22" l="1"/>
  <c r="K106" i="22"/>
  <c r="P50" i="14"/>
  <c r="M87" i="22"/>
  <c r="P6" i="14" l="1"/>
  <c r="U113" i="22"/>
  <c r="E124" i="22"/>
  <c r="F124" i="22" s="1"/>
  <c r="E106" i="22"/>
  <c r="F106" i="22" s="1"/>
  <c r="K1" i="20"/>
  <c r="J1" i="20"/>
  <c r="M104" i="22"/>
  <c r="K87" i="22"/>
  <c r="K104" i="22"/>
  <c r="K105" i="22"/>
  <c r="E105" i="22" l="1"/>
  <c r="B105" i="22" s="1"/>
  <c r="E87" i="22"/>
  <c r="F87" i="22" s="1"/>
  <c r="E104" i="22"/>
  <c r="F104" i="22" s="1"/>
  <c r="D145" i="22"/>
  <c r="D113" i="22"/>
  <c r="H59" i="18" s="1"/>
  <c r="H69" i="18" s="1"/>
  <c r="F105" i="22" l="1"/>
  <c r="M36" i="14"/>
  <c r="M30" i="14"/>
  <c r="M33" i="14"/>
  <c r="M11" i="14"/>
  <c r="D11" i="14" s="1"/>
  <c r="B87" i="22"/>
  <c r="AW30" i="14"/>
  <c r="BE30" i="14" s="1"/>
  <c r="AW11" i="14"/>
  <c r="BE11" i="14" s="1"/>
  <c r="AW33" i="14"/>
  <c r="BE33" i="14" s="1"/>
  <c r="AW36" i="14"/>
  <c r="BE36" i="14" s="1"/>
  <c r="B104" i="22"/>
  <c r="C36" i="14" l="1"/>
  <c r="D36" i="14"/>
  <c r="D33" i="14"/>
  <c r="D34" i="14"/>
  <c r="D30" i="14"/>
  <c r="D31" i="14"/>
  <c r="C33" i="14"/>
  <c r="C34" i="14"/>
  <c r="C30" i="14"/>
  <c r="C31" i="14"/>
  <c r="C11" i="14"/>
  <c r="C22" i="14"/>
  <c r="BD33" i="14"/>
  <c r="BD30" i="14"/>
  <c r="BD36" i="14"/>
  <c r="BD11" i="14"/>
  <c r="M19" i="14"/>
  <c r="M12" i="14"/>
  <c r="BB30" i="14"/>
  <c r="BA30" i="14"/>
  <c r="BC30" i="14" s="1"/>
  <c r="AW19" i="14"/>
  <c r="BE19" i="14" s="1"/>
  <c r="AW12" i="14"/>
  <c r="BE12" i="14" s="1"/>
  <c r="AW37" i="14"/>
  <c r="BE37" i="14" s="1"/>
  <c r="M37" i="14"/>
  <c r="BB33" i="14"/>
  <c r="BA33" i="14"/>
  <c r="BC33" i="14" s="1"/>
  <c r="BB36" i="14"/>
  <c r="BA36" i="14"/>
  <c r="BC36" i="14" s="1"/>
  <c r="BA11" i="14"/>
  <c r="BB11" i="14"/>
  <c r="Z6" i="14"/>
  <c r="D19" i="14" l="1"/>
  <c r="D20" i="14"/>
  <c r="C38" i="14"/>
  <c r="D37" i="14"/>
  <c r="D38" i="14"/>
  <c r="D12" i="14"/>
  <c r="D13" i="14"/>
  <c r="C37" i="14"/>
  <c r="C15" i="14"/>
  <c r="C16" i="14" s="1"/>
  <c r="C12" i="14"/>
  <c r="C13" i="14"/>
  <c r="C19" i="14"/>
  <c r="C20" i="14"/>
  <c r="BC11" i="14"/>
  <c r="BD12" i="14"/>
  <c r="BD19" i="14"/>
  <c r="BD37" i="14"/>
  <c r="C18" i="14"/>
  <c r="BA19" i="14"/>
  <c r="BC19" i="14" s="1"/>
  <c r="BB12" i="14"/>
  <c r="BB19" i="14"/>
  <c r="BA37" i="14"/>
  <c r="BC37" i="14" s="1"/>
  <c r="BB37" i="14"/>
  <c r="BA12" i="14"/>
  <c r="BC12" i="14" s="1"/>
  <c r="G185" i="22"/>
  <c r="I83" i="18" s="1"/>
  <c r="W192" i="22"/>
  <c r="D106" i="22" l="1"/>
  <c r="D8" i="14"/>
  <c r="D88" i="22"/>
  <c r="D149" i="22"/>
  <c r="D140" i="22"/>
  <c r="F163" i="22" l="1"/>
  <c r="F186" i="22" l="1"/>
  <c r="H84" i="18" s="1"/>
  <c r="F187" i="22"/>
  <c r="H85" i="18" s="1"/>
  <c r="F185" i="22"/>
  <c r="H83" i="18" s="1"/>
  <c r="F183" i="22" l="1"/>
  <c r="H87" i="18"/>
  <c r="G187" i="22" l="1"/>
  <c r="F162" i="22" l="1"/>
  <c r="I85" i="18"/>
  <c r="D175" i="22" l="1"/>
  <c r="F175" i="22" s="1"/>
  <c r="D177" i="22"/>
  <c r="F177" i="22" s="1"/>
  <c r="D176" i="22"/>
  <c r="F176" i="22" s="1"/>
  <c r="D178" i="22"/>
  <c r="F178" i="22" s="1"/>
  <c r="G186" i="22"/>
  <c r="AW6" i="14"/>
  <c r="D173" i="22"/>
  <c r="D174" i="22"/>
  <c r="F174" i="22" s="1"/>
  <c r="I84" i="18" l="1"/>
  <c r="G183" i="22"/>
  <c r="BB6" i="14"/>
  <c r="F173" i="22"/>
  <c r="D171" i="22"/>
  <c r="E177" i="22" s="1"/>
  <c r="D97" i="22"/>
  <c r="D103" i="22"/>
  <c r="D13" i="22"/>
  <c r="D35" i="22"/>
  <c r="D25" i="22"/>
  <c r="D91" i="22"/>
  <c r="D92" i="22"/>
  <c r="D23" i="22"/>
  <c r="D98" i="22"/>
  <c r="D46" i="22"/>
  <c r="D62" i="22"/>
  <c r="D94" i="22"/>
  <c r="D29" i="22"/>
  <c r="D42" i="22"/>
  <c r="D53" i="22"/>
  <c r="D40" i="22"/>
  <c r="D26" i="22"/>
  <c r="D77" i="22"/>
  <c r="D90" i="22"/>
  <c r="D67" i="22"/>
  <c r="D61" i="22"/>
  <c r="D36" i="22"/>
  <c r="D16" i="22"/>
  <c r="D73" i="22"/>
  <c r="D32" i="22"/>
  <c r="D31" i="22"/>
  <c r="D51" i="22"/>
  <c r="D45" i="22"/>
  <c r="D102" i="22"/>
  <c r="D95" i="22"/>
  <c r="D54" i="22"/>
  <c r="D93" i="22"/>
  <c r="D28" i="22"/>
  <c r="D80" i="22"/>
  <c r="D18" i="22"/>
  <c r="D87" i="22"/>
  <c r="D83" i="22"/>
  <c r="D14" i="22"/>
  <c r="D19" i="22"/>
  <c r="D74" i="22"/>
  <c r="D57" i="22"/>
  <c r="D65" i="22"/>
  <c r="D8" i="22"/>
  <c r="D59" i="22"/>
  <c r="D63" i="22"/>
  <c r="D69" i="22"/>
  <c r="D78" i="22"/>
  <c r="D70" i="22"/>
  <c r="D56" i="22"/>
  <c r="D86" i="22"/>
  <c r="D104" i="22"/>
  <c r="D49" i="22"/>
  <c r="D72" i="22"/>
  <c r="D99" i="22"/>
  <c r="D17" i="22"/>
  <c r="D9" i="22"/>
  <c r="D89" i="22"/>
  <c r="D33" i="22"/>
  <c r="D24" i="22"/>
  <c r="D82" i="22"/>
  <c r="D55" i="22"/>
  <c r="D85" i="22"/>
  <c r="D43" i="22"/>
  <c r="D79" i="22"/>
  <c r="D66" i="22"/>
  <c r="D96" i="22"/>
  <c r="D34" i="22"/>
  <c r="D52" i="22"/>
  <c r="D68" i="22"/>
  <c r="D12" i="22"/>
  <c r="D47" i="22"/>
  <c r="D38" i="22"/>
  <c r="D84" i="22"/>
  <c r="D21" i="22"/>
  <c r="D20" i="22"/>
  <c r="D41" i="22"/>
  <c r="D15" i="22"/>
  <c r="D27" i="22"/>
  <c r="D76" i="22"/>
  <c r="D75" i="22"/>
  <c r="D101" i="22"/>
  <c r="D64" i="22"/>
  <c r="D50" i="22"/>
  <c r="D11" i="22"/>
  <c r="D60" i="22"/>
  <c r="D81" i="22"/>
  <c r="D71" i="22"/>
  <c r="D10" i="22"/>
  <c r="D48" i="22"/>
  <c r="D58" i="22"/>
  <c r="D30" i="22"/>
  <c r="D44" i="22"/>
  <c r="D37" i="22"/>
  <c r="D105" i="22"/>
  <c r="D39" i="22"/>
  <c r="D22" i="22"/>
  <c r="D100" i="22"/>
  <c r="K84" i="18" l="1"/>
  <c r="K85" i="18"/>
  <c r="J83" i="18"/>
  <c r="K83" i="18"/>
  <c r="J84" i="18"/>
  <c r="J85" i="18"/>
  <c r="I87" i="18"/>
  <c r="G39" i="18"/>
  <c r="G44" i="18"/>
  <c r="D6" i="22"/>
  <c r="T13" i="18" s="1"/>
  <c r="G42" i="18"/>
  <c r="G41" i="18"/>
  <c r="G36" i="18"/>
  <c r="G43" i="18"/>
  <c r="E178" i="22"/>
  <c r="E176" i="22"/>
  <c r="E173" i="22"/>
  <c r="E174" i="22"/>
  <c r="E175" i="22"/>
  <c r="H186" i="22"/>
  <c r="H185" i="22"/>
  <c r="H187" i="22"/>
  <c r="G38" i="18"/>
  <c r="G40" i="18"/>
  <c r="G45" i="18"/>
  <c r="G37" i="18"/>
  <c r="F171" i="22"/>
  <c r="G173" i="22" l="1"/>
  <c r="G178" i="22"/>
  <c r="G177" i="22"/>
  <c r="G175" i="22"/>
  <c r="G174" i="22"/>
  <c r="G176" i="22"/>
  <c r="D205" i="22"/>
  <c r="D192" i="22" s="1"/>
  <c r="U7" i="18"/>
  <c r="H78" i="18" l="1"/>
  <c r="H80" i="18" s="1"/>
  <c r="G159" i="22" l="1"/>
  <c r="K51" i="22"/>
  <c r="M40" i="22"/>
  <c r="K120" i="22"/>
  <c r="K69" i="22"/>
  <c r="K99" i="22"/>
  <c r="M84" i="22"/>
  <c r="M75" i="22"/>
  <c r="M129" i="22"/>
  <c r="K17" i="22"/>
  <c r="M54" i="22"/>
  <c r="K81" i="22"/>
  <c r="K100" i="22"/>
  <c r="K86" i="22"/>
  <c r="M121" i="22"/>
  <c r="M94" i="22"/>
  <c r="K65" i="22"/>
  <c r="K201" i="22"/>
  <c r="K50" i="22"/>
  <c r="K127" i="22"/>
  <c r="K40" i="22"/>
  <c r="M115" i="22"/>
  <c r="M50" i="22"/>
  <c r="K143" i="22"/>
  <c r="M57" i="22"/>
  <c r="K29" i="22"/>
  <c r="K63" i="22"/>
  <c r="K26" i="22"/>
  <c r="M142" i="22"/>
  <c r="K72" i="22"/>
  <c r="K70" i="22"/>
  <c r="K47" i="22"/>
  <c r="M63" i="22"/>
  <c r="M70" i="22"/>
  <c r="K199" i="22"/>
  <c r="M25" i="22"/>
  <c r="K125" i="22"/>
  <c r="M197" i="22"/>
  <c r="M119" i="22"/>
  <c r="K115" i="22"/>
  <c r="K9" i="22"/>
  <c r="M41" i="22"/>
  <c r="M55" i="22"/>
  <c r="M97" i="22"/>
  <c r="M62" i="22"/>
  <c r="M83" i="22"/>
  <c r="K153" i="22"/>
  <c r="M19" i="22"/>
  <c r="K39" i="22"/>
  <c r="M144" i="22"/>
  <c r="M30" i="22"/>
  <c r="K25" i="22"/>
  <c r="M77" i="22"/>
  <c r="K31" i="22"/>
  <c r="K68" i="22"/>
  <c r="M80" i="22"/>
  <c r="M26" i="22"/>
  <c r="M89" i="22"/>
  <c r="M128" i="22"/>
  <c r="K35" i="22"/>
  <c r="K92" i="22"/>
  <c r="K75" i="22"/>
  <c r="K202" i="22"/>
  <c r="M14" i="22"/>
  <c r="M59" i="22"/>
  <c r="K77" i="22"/>
  <c r="K142" i="22"/>
  <c r="M195" i="22"/>
  <c r="M200" i="22"/>
  <c r="M42" i="22"/>
  <c r="M130" i="22"/>
  <c r="M45" i="22"/>
  <c r="M95" i="22"/>
  <c r="K14" i="22"/>
  <c r="K95" i="22"/>
  <c r="K41" i="22"/>
  <c r="M73" i="22"/>
  <c r="M61" i="22"/>
  <c r="M79" i="22"/>
  <c r="K32" i="22"/>
  <c r="M17" i="22"/>
  <c r="M100" i="22"/>
  <c r="K89" i="22"/>
  <c r="K198" i="22"/>
  <c r="K12" i="22"/>
  <c r="M71" i="22"/>
  <c r="M101" i="22"/>
  <c r="M38" i="22"/>
  <c r="M12" i="22"/>
  <c r="K20" i="22"/>
  <c r="K23" i="22"/>
  <c r="M81" i="22"/>
  <c r="K82" i="22"/>
  <c r="K91" i="22"/>
  <c r="M69" i="22"/>
  <c r="M72" i="22"/>
  <c r="M27" i="22"/>
  <c r="K137" i="22"/>
  <c r="K24" i="22"/>
  <c r="M196" i="22"/>
  <c r="K53" i="22"/>
  <c r="M68" i="22"/>
  <c r="K66" i="22"/>
  <c r="K101" i="22"/>
  <c r="M56" i="22"/>
  <c r="K83" i="22"/>
  <c r="M82" i="22"/>
  <c r="M199" i="22"/>
  <c r="K60" i="22"/>
  <c r="K56" i="22"/>
  <c r="M65" i="22"/>
  <c r="M13" i="22"/>
  <c r="K126" i="22"/>
  <c r="K30" i="22"/>
  <c r="K8" i="22"/>
  <c r="M21" i="22"/>
  <c r="K85" i="22"/>
  <c r="M151" i="22"/>
  <c r="M96" i="22"/>
  <c r="M201" i="22"/>
  <c r="K130" i="22"/>
  <c r="M20" i="22"/>
  <c r="M76" i="22"/>
  <c r="K203" i="22"/>
  <c r="M32" i="22"/>
  <c r="K154" i="22"/>
  <c r="K43" i="22"/>
  <c r="M136" i="22"/>
  <c r="M11" i="22"/>
  <c r="K48" i="22"/>
  <c r="M33" i="22"/>
  <c r="K78" i="22"/>
  <c r="M126" i="22"/>
  <c r="M39" i="22"/>
  <c r="M86" i="22"/>
  <c r="K19" i="22"/>
  <c r="M152" i="22"/>
  <c r="M78" i="22"/>
  <c r="K136" i="22"/>
  <c r="K64" i="22"/>
  <c r="K36" i="22"/>
  <c r="M47" i="22"/>
  <c r="K13" i="22"/>
  <c r="M92" i="22"/>
  <c r="M123" i="22"/>
  <c r="K21" i="22"/>
  <c r="K33" i="22"/>
  <c r="K76" i="22"/>
  <c r="M93" i="22"/>
  <c r="K27" i="22"/>
  <c r="K117" i="22"/>
  <c r="M44" i="22"/>
  <c r="M153" i="22"/>
  <c r="M60" i="22"/>
  <c r="K196" i="22"/>
  <c r="M198" i="22"/>
  <c r="K11" i="22"/>
  <c r="K79" i="22"/>
  <c r="K128" i="22"/>
  <c r="K129" i="22"/>
  <c r="M118" i="22"/>
  <c r="M117" i="22"/>
  <c r="K119" i="22"/>
  <c r="K59" i="22"/>
  <c r="M154" i="22"/>
  <c r="K74" i="22"/>
  <c r="M98" i="22"/>
  <c r="M48" i="22"/>
  <c r="M16" i="22"/>
  <c r="K200" i="22"/>
  <c r="K54" i="22"/>
  <c r="K55" i="22"/>
  <c r="K62" i="22"/>
  <c r="M202" i="22"/>
  <c r="K93" i="22"/>
  <c r="M85" i="22"/>
  <c r="M137" i="22"/>
  <c r="K67" i="22"/>
  <c r="M99" i="22"/>
  <c r="K10" i="22"/>
  <c r="K46" i="22"/>
  <c r="M23" i="22"/>
  <c r="K45" i="22"/>
  <c r="M131" i="22"/>
  <c r="M194" i="22"/>
  <c r="M34" i="22"/>
  <c r="K103" i="22"/>
  <c r="K121" i="22"/>
  <c r="K195" i="22"/>
  <c r="K52" i="22"/>
  <c r="M74" i="22"/>
  <c r="M28" i="22"/>
  <c r="K49" i="22"/>
  <c r="K42" i="22"/>
  <c r="M10" i="22"/>
  <c r="K57" i="22"/>
  <c r="M35" i="22"/>
  <c r="M15" i="22"/>
  <c r="K18" i="22"/>
  <c r="M18" i="22"/>
  <c r="M203" i="22"/>
  <c r="M64" i="22"/>
  <c r="M67" i="22"/>
  <c r="M120" i="22"/>
  <c r="K71" i="22"/>
  <c r="K197" i="22"/>
  <c r="K44" i="22"/>
  <c r="K144" i="22"/>
  <c r="K123" i="22"/>
  <c r="K97" i="22"/>
  <c r="M127" i="22"/>
  <c r="K34" i="22"/>
  <c r="K151" i="22"/>
  <c r="K90" i="22"/>
  <c r="M52" i="22"/>
  <c r="M31" i="22"/>
  <c r="K28" i="22"/>
  <c r="M103" i="22"/>
  <c r="K96" i="22"/>
  <c r="K73" i="22"/>
  <c r="M51" i="22"/>
  <c r="K94" i="22"/>
  <c r="K38" i="22"/>
  <c r="M143" i="22"/>
  <c r="M22" i="22"/>
  <c r="M9" i="22"/>
  <c r="K98" i="22"/>
  <c r="Z50" i="14"/>
  <c r="K16" i="22"/>
  <c r="M36" i="22"/>
  <c r="M53" i="22"/>
  <c r="K194" i="22"/>
  <c r="K118" i="22"/>
  <c r="K15" i="22"/>
  <c r="M8" i="22"/>
  <c r="K152" i="22"/>
  <c r="K80" i="22"/>
  <c r="M90" i="22"/>
  <c r="M91" i="22"/>
  <c r="K131" i="22"/>
  <c r="M29" i="22"/>
  <c r="M46" i="22"/>
  <c r="M49" i="22"/>
  <c r="M125" i="22"/>
  <c r="K22" i="22"/>
  <c r="M43" i="22"/>
  <c r="K84" i="22"/>
  <c r="M66" i="22"/>
  <c r="E194" i="22" l="1"/>
  <c r="I72" i="18" s="1"/>
  <c r="E60" i="22"/>
  <c r="E115" i="22"/>
  <c r="G113" i="22"/>
  <c r="E123" i="22"/>
  <c r="F123" i="22" s="1"/>
  <c r="E21" i="22"/>
  <c r="E20" i="22"/>
  <c r="E126" i="22"/>
  <c r="I55" i="18" s="1"/>
  <c r="E57" i="22"/>
  <c r="E144" i="22"/>
  <c r="F144" i="22" s="1"/>
  <c r="E17" i="22"/>
  <c r="E70" i="22"/>
  <c r="E86" i="22"/>
  <c r="E136" i="22"/>
  <c r="I61" i="18" s="1"/>
  <c r="E18" i="22"/>
  <c r="E100" i="22"/>
  <c r="B100" i="22" s="1"/>
  <c r="K145" i="22"/>
  <c r="K140" i="22" s="1"/>
  <c r="E15" i="22"/>
  <c r="E25" i="22"/>
  <c r="E128" i="22"/>
  <c r="I57" i="18" s="1"/>
  <c r="E16" i="22"/>
  <c r="M155" i="22"/>
  <c r="M149" i="22" s="1"/>
  <c r="E151" i="22"/>
  <c r="I63" i="18" s="1"/>
  <c r="G149" i="22"/>
  <c r="E41" i="22"/>
  <c r="E67" i="22"/>
  <c r="B67" i="22" s="1"/>
  <c r="K164" i="22"/>
  <c r="K159" i="22" s="1"/>
  <c r="E35" i="22"/>
  <c r="E199" i="22"/>
  <c r="F199" i="22" s="1"/>
  <c r="E46" i="22"/>
  <c r="E38" i="22"/>
  <c r="E92" i="22"/>
  <c r="E143" i="22"/>
  <c r="F143" i="22" s="1"/>
  <c r="E142" i="22"/>
  <c r="I62" i="18" s="1"/>
  <c r="E12" i="22"/>
  <c r="E65" i="22"/>
  <c r="E68" i="22"/>
  <c r="E50" i="22"/>
  <c r="E129" i="22"/>
  <c r="I58" i="18" s="1"/>
  <c r="E53" i="22"/>
  <c r="E79" i="22"/>
  <c r="B79" i="22" s="1"/>
  <c r="E8" i="22"/>
  <c r="G6" i="22"/>
  <c r="E52" i="22"/>
  <c r="E78" i="22"/>
  <c r="E96" i="22"/>
  <c r="E97" i="22"/>
  <c r="E39" i="22"/>
  <c r="E99" i="22"/>
  <c r="E91" i="22"/>
  <c r="E27" i="22"/>
  <c r="E66" i="22"/>
  <c r="E55" i="22"/>
  <c r="E11" i="22"/>
  <c r="B11" i="22" s="1"/>
  <c r="E83" i="22"/>
  <c r="E28" i="22"/>
  <c r="E73" i="22"/>
  <c r="E59" i="22"/>
  <c r="E30" i="22"/>
  <c r="E118" i="22"/>
  <c r="I50" i="18" s="1"/>
  <c r="E76" i="22"/>
  <c r="E131" i="22"/>
  <c r="F131" i="22" s="1"/>
  <c r="E69" i="22"/>
  <c r="E9" i="22"/>
  <c r="E36" i="22"/>
  <c r="E125" i="22"/>
  <c r="E84" i="22"/>
  <c r="E80" i="22"/>
  <c r="M145" i="22"/>
  <c r="M140" i="22" s="1"/>
  <c r="E49" i="22"/>
  <c r="E62" i="22"/>
  <c r="E94" i="22"/>
  <c r="E137" i="22"/>
  <c r="E195" i="22"/>
  <c r="I73" i="18" s="1"/>
  <c r="E51" i="22"/>
  <c r="E201" i="22"/>
  <c r="F201" i="22" s="1"/>
  <c r="E31" i="22"/>
  <c r="E152" i="22"/>
  <c r="F152" i="22" s="1"/>
  <c r="E103" i="22"/>
  <c r="E29" i="22"/>
  <c r="E13" i="22"/>
  <c r="E40" i="22"/>
  <c r="E26" i="22"/>
  <c r="E74" i="22"/>
  <c r="E34" i="22"/>
  <c r="M50" i="14"/>
  <c r="AW50" i="14"/>
  <c r="E119" i="22"/>
  <c r="I51" i="18" s="1"/>
  <c r="E22" i="22"/>
  <c r="E90" i="22"/>
  <c r="E72" i="22"/>
  <c r="E101" i="22"/>
  <c r="E120" i="22"/>
  <c r="I52" i="18" s="1"/>
  <c r="E56" i="22"/>
  <c r="E71" i="22"/>
  <c r="E54" i="22"/>
  <c r="E47" i="22"/>
  <c r="K155" i="22"/>
  <c r="K149" i="22" s="1"/>
  <c r="E200" i="22"/>
  <c r="F200" i="22" s="1"/>
  <c r="E127" i="22"/>
  <c r="F127" i="22" s="1"/>
  <c r="E198" i="22"/>
  <c r="I76" i="18" s="1"/>
  <c r="E77" i="22"/>
  <c r="E121" i="22"/>
  <c r="I53" i="18" s="1"/>
  <c r="E117" i="22"/>
  <c r="M164" i="22"/>
  <c r="M159" i="22" s="1"/>
  <c r="E202" i="22"/>
  <c r="F202" i="22" s="1"/>
  <c r="E197" i="22"/>
  <c r="I75" i="18" s="1"/>
  <c r="E44" i="22"/>
  <c r="E98" i="22"/>
  <c r="E89" i="22"/>
  <c r="E130" i="22"/>
  <c r="F130" i="22" s="1"/>
  <c r="E203" i="22"/>
  <c r="F203" i="22" s="1"/>
  <c r="E63" i="22"/>
  <c r="E10" i="22"/>
  <c r="B10" i="22" s="1"/>
  <c r="E75" i="22"/>
  <c r="E85" i="22"/>
  <c r="E14" i="22"/>
  <c r="E93" i="22"/>
  <c r="E82" i="22"/>
  <c r="E81" i="22"/>
  <c r="E23" i="22"/>
  <c r="E45" i="22"/>
  <c r="E196" i="22"/>
  <c r="I74" i="18" s="1"/>
  <c r="E64" i="22"/>
  <c r="E32" i="22"/>
  <c r="E42" i="22"/>
  <c r="E153" i="22"/>
  <c r="F153" i="22" s="1"/>
  <c r="E19" i="22"/>
  <c r="E33" i="22"/>
  <c r="B33" i="22" s="1"/>
  <c r="E154" i="22"/>
  <c r="E95" i="22"/>
  <c r="E43" i="22"/>
  <c r="E48" i="22"/>
  <c r="B48" i="22" s="1"/>
  <c r="K133" i="22"/>
  <c r="K61" i="22"/>
  <c r="M24" i="22"/>
  <c r="M133" i="22"/>
  <c r="E61" i="22" l="1"/>
  <c r="B61" i="22" s="1"/>
  <c r="E24" i="22"/>
  <c r="F24" i="22" s="1"/>
  <c r="E155" i="22"/>
  <c r="F155" i="22" s="1"/>
  <c r="E164" i="22"/>
  <c r="E145" i="22"/>
  <c r="E133" i="22"/>
  <c r="E113" i="22" s="1"/>
  <c r="K113" i="22"/>
  <c r="M113" i="22"/>
  <c r="B81" i="22"/>
  <c r="F81" i="22"/>
  <c r="F85" i="22"/>
  <c r="B85" i="22"/>
  <c r="B44" i="22"/>
  <c r="F44" i="22"/>
  <c r="F77" i="22"/>
  <c r="B77" i="22"/>
  <c r="F71" i="22"/>
  <c r="B71" i="22"/>
  <c r="B101" i="22"/>
  <c r="F101" i="22"/>
  <c r="B34" i="22"/>
  <c r="H45" i="18"/>
  <c r="I45" i="18"/>
  <c r="F13" i="22"/>
  <c r="B13" i="22"/>
  <c r="B31" i="22"/>
  <c r="F31" i="22"/>
  <c r="F137" i="22"/>
  <c r="I66" i="18"/>
  <c r="F49" i="22"/>
  <c r="B49" i="22"/>
  <c r="I56" i="18"/>
  <c r="F125" i="22"/>
  <c r="B59" i="22"/>
  <c r="F59" i="22"/>
  <c r="F91" i="22"/>
  <c r="B91" i="22"/>
  <c r="B96" i="22"/>
  <c r="F96" i="22"/>
  <c r="B8" i="22"/>
  <c r="B50" i="22"/>
  <c r="F50" i="22"/>
  <c r="B12" i="22"/>
  <c r="F12" i="22"/>
  <c r="B41" i="22"/>
  <c r="F41" i="22"/>
  <c r="B16" i="22"/>
  <c r="F16" i="22"/>
  <c r="B25" i="22"/>
  <c r="F25" i="22"/>
  <c r="B18" i="22"/>
  <c r="F18" i="22"/>
  <c r="B17" i="22"/>
  <c r="F17" i="22"/>
  <c r="H43" i="18"/>
  <c r="B57" i="22"/>
  <c r="I43" i="18"/>
  <c r="F42" i="22"/>
  <c r="I37" i="18"/>
  <c r="H37" i="18"/>
  <c r="B42" i="22"/>
  <c r="F82" i="22"/>
  <c r="B82" i="22"/>
  <c r="F75" i="22"/>
  <c r="B75" i="22"/>
  <c r="F47" i="22"/>
  <c r="B47" i="22"/>
  <c r="B56" i="22"/>
  <c r="F56" i="22"/>
  <c r="B72" i="22"/>
  <c r="F72" i="22"/>
  <c r="H38" i="18"/>
  <c r="I38" i="18"/>
  <c r="B74" i="22"/>
  <c r="F29" i="22"/>
  <c r="B29" i="22"/>
  <c r="B94" i="22"/>
  <c r="F94" i="22"/>
  <c r="B36" i="22"/>
  <c r="F36" i="22"/>
  <c r="B76" i="22"/>
  <c r="F76" i="22"/>
  <c r="B73" i="22"/>
  <c r="F73" i="22"/>
  <c r="F55" i="22"/>
  <c r="B55" i="22"/>
  <c r="H44" i="18"/>
  <c r="I44" i="18"/>
  <c r="B99" i="22"/>
  <c r="F99" i="22"/>
  <c r="F78" i="22"/>
  <c r="B78" i="22"/>
  <c r="F68" i="22"/>
  <c r="B68" i="22"/>
  <c r="B92" i="22"/>
  <c r="F92" i="22"/>
  <c r="B35" i="22"/>
  <c r="F35" i="22"/>
  <c r="B15" i="22"/>
  <c r="F15" i="22"/>
  <c r="B66" i="22"/>
  <c r="F32" i="22"/>
  <c r="B32" i="22"/>
  <c r="I42" i="18"/>
  <c r="B45" i="22"/>
  <c r="H42" i="18"/>
  <c r="B93" i="22"/>
  <c r="F93" i="22"/>
  <c r="B89" i="22"/>
  <c r="F89" i="22"/>
  <c r="B54" i="22"/>
  <c r="F54" i="22"/>
  <c r="B90" i="22"/>
  <c r="F90" i="22"/>
  <c r="F26" i="22"/>
  <c r="B26" i="22"/>
  <c r="B103" i="22"/>
  <c r="I41" i="18"/>
  <c r="H41" i="18"/>
  <c r="F51" i="22"/>
  <c r="B51" i="22"/>
  <c r="F80" i="22"/>
  <c r="B80" i="22"/>
  <c r="B9" i="22"/>
  <c r="F9" i="22"/>
  <c r="F28" i="22"/>
  <c r="B28" i="22"/>
  <c r="H40" i="18"/>
  <c r="I40" i="18"/>
  <c r="B39" i="22"/>
  <c r="F52" i="22"/>
  <c r="B52" i="22"/>
  <c r="B53" i="22"/>
  <c r="F53" i="22"/>
  <c r="B38" i="22"/>
  <c r="F38" i="22"/>
  <c r="F86" i="22"/>
  <c r="B86" i="22"/>
  <c r="F20" i="22"/>
  <c r="B20" i="22"/>
  <c r="I49" i="18"/>
  <c r="F115" i="22"/>
  <c r="F43" i="22"/>
  <c r="B43" i="22"/>
  <c r="F19" i="22"/>
  <c r="B19" i="22"/>
  <c r="F64" i="22"/>
  <c r="B64" i="22"/>
  <c r="F23" i="22"/>
  <c r="B23" i="22"/>
  <c r="B14" i="22"/>
  <c r="F14" i="22"/>
  <c r="F63" i="22"/>
  <c r="B63" i="22"/>
  <c r="B98" i="22"/>
  <c r="F98" i="22"/>
  <c r="F22" i="22"/>
  <c r="B22" i="22"/>
  <c r="D51" i="14"/>
  <c r="D52" i="14" s="1"/>
  <c r="D53" i="14" s="1"/>
  <c r="D54" i="14" s="1"/>
  <c r="C51" i="14"/>
  <c r="C52" i="14" s="1"/>
  <c r="C53" i="14" s="1"/>
  <c r="C54" i="14" s="1"/>
  <c r="B40" i="22"/>
  <c r="I39" i="18"/>
  <c r="H39" i="18"/>
  <c r="B62" i="22"/>
  <c r="F62" i="22"/>
  <c r="B84" i="22"/>
  <c r="H36" i="18"/>
  <c r="I36" i="18"/>
  <c r="F69" i="22"/>
  <c r="B69" i="22"/>
  <c r="F30" i="22"/>
  <c r="B30" i="22"/>
  <c r="F83" i="22"/>
  <c r="B83" i="22"/>
  <c r="F27" i="22"/>
  <c r="B27" i="22"/>
  <c r="F97" i="22"/>
  <c r="B97" i="22"/>
  <c r="G5" i="22"/>
  <c r="G192" i="22"/>
  <c r="B65" i="22"/>
  <c r="F65" i="22"/>
  <c r="F46" i="22"/>
  <c r="B46" i="22"/>
  <c r="B70" i="22"/>
  <c r="F70" i="22"/>
  <c r="B21" i="22"/>
  <c r="F21" i="22"/>
  <c r="B60" i="22"/>
  <c r="F60" i="22"/>
  <c r="B95" i="22"/>
  <c r="F95" i="22"/>
  <c r="K108" i="22"/>
  <c r="M108" i="22"/>
  <c r="F161" i="22" l="1"/>
  <c r="F116" i="22"/>
  <c r="F145" i="22"/>
  <c r="F117" i="22"/>
  <c r="E108" i="22"/>
  <c r="M6" i="22"/>
  <c r="M192" i="22" s="1"/>
  <c r="M205" i="22" s="1"/>
  <c r="K6" i="22"/>
  <c r="K5" i="22" s="1"/>
  <c r="U30" i="18" s="1"/>
  <c r="B42" i="18"/>
  <c r="B43" i="18"/>
  <c r="B39" i="18"/>
  <c r="B24" i="22"/>
  <c r="F61" i="22"/>
  <c r="A4" i="22"/>
  <c r="B36" i="18"/>
  <c r="B40" i="18"/>
  <c r="B45" i="18"/>
  <c r="B44" i="18"/>
  <c r="B38" i="18"/>
  <c r="B41" i="18"/>
  <c r="B37" i="18"/>
  <c r="F151" i="22"/>
  <c r="E149" i="22"/>
  <c r="E140" i="22"/>
  <c r="F164" i="22"/>
  <c r="E159" i="22"/>
  <c r="F154" i="22"/>
  <c r="F121" i="22"/>
  <c r="F142" i="22"/>
  <c r="F129" i="22"/>
  <c r="F122" i="22"/>
  <c r="F138" i="22"/>
  <c r="F118" i="22"/>
  <c r="F136" i="22"/>
  <c r="F126" i="22"/>
  <c r="F119" i="22"/>
  <c r="F133" i="22"/>
  <c r="F128" i="22"/>
  <c r="F120" i="22"/>
  <c r="I59" i="18"/>
  <c r="J59" i="18" s="1"/>
  <c r="U17" i="18"/>
  <c r="K192" i="22" l="1"/>
  <c r="K205" i="22" s="1"/>
  <c r="E205" i="22" s="1"/>
  <c r="M5" i="22"/>
  <c r="U26" i="18" s="1"/>
  <c r="U33" i="18" s="1"/>
  <c r="E6" i="22"/>
  <c r="J55" i="18"/>
  <c r="J53" i="18"/>
  <c r="J63" i="18"/>
  <c r="J50" i="18"/>
  <c r="I69" i="18"/>
  <c r="J52" i="18"/>
  <c r="J54" i="18"/>
  <c r="J62" i="18"/>
  <c r="J61" i="18"/>
  <c r="J51" i="18"/>
  <c r="J57" i="18"/>
  <c r="J64" i="18"/>
  <c r="J67" i="18"/>
  <c r="J66" i="18"/>
  <c r="J49" i="18"/>
  <c r="J58" i="18"/>
  <c r="J56" i="18"/>
  <c r="F196" i="22" l="1"/>
  <c r="F34" i="22"/>
  <c r="F74" i="22"/>
  <c r="F33" i="22"/>
  <c r="F103" i="22"/>
  <c r="F11" i="22"/>
  <c r="F48" i="22"/>
  <c r="F40" i="22"/>
  <c r="F84" i="22"/>
  <c r="F67" i="22"/>
  <c r="F10" i="22"/>
  <c r="F66" i="22"/>
  <c r="F108" i="22"/>
  <c r="F39" i="22"/>
  <c r="F8" i="22"/>
  <c r="F100" i="22"/>
  <c r="F79" i="22"/>
  <c r="F194" i="22"/>
  <c r="F57" i="22"/>
  <c r="F45" i="22"/>
  <c r="F197" i="22"/>
  <c r="F198" i="22"/>
  <c r="F195" i="22"/>
  <c r="U9" i="18"/>
  <c r="U13" i="18" s="1"/>
  <c r="F205" i="22"/>
  <c r="E192" i="22"/>
  <c r="I78" i="18" s="1"/>
  <c r="J78" i="18" s="1"/>
  <c r="E5" i="22"/>
  <c r="U11" i="18" s="1"/>
  <c r="J76" i="18" l="1"/>
  <c r="I80" i="18"/>
  <c r="J73" i="18"/>
  <c r="J74" i="18"/>
  <c r="J75" i="18"/>
  <c r="J72" i="18"/>
  <c r="J77" i="18"/>
</calcChain>
</file>

<file path=xl/sharedStrings.xml><?xml version="1.0" encoding="utf-8"?>
<sst xmlns="http://schemas.openxmlformats.org/spreadsheetml/2006/main" count="6064" uniqueCount="3228">
  <si>
    <t>REGULARITYPOINTS</t>
  </si>
  <si>
    <t>NAME7</t>
  </si>
  <si>
    <t>CA95*</t>
  </si>
  <si>
    <t>CM96*</t>
  </si>
  <si>
    <t>CM93*</t>
  </si>
  <si>
    <t>CI29*</t>
  </si>
  <si>
    <t>Porsche Club Ingolstadt e.V.</t>
  </si>
  <si>
    <t>*GT3*</t>
  </si>
  <si>
    <t>Nenn.</t>
  </si>
  <si>
    <t>Porsche Club Landshut e.V.</t>
  </si>
  <si>
    <t>CL36*</t>
  </si>
  <si>
    <t>Wertungen/Starter</t>
  </si>
  <si>
    <t>997 S*</t>
  </si>
  <si>
    <t>996 Sonst</t>
  </si>
  <si>
    <t>997 Sonst</t>
  </si>
  <si>
    <t>Yoko*</t>
  </si>
  <si>
    <t>Kumho*</t>
  </si>
  <si>
    <t>Porsche Club Berchtesgaden e.V.</t>
  </si>
  <si>
    <t>Porsche Club Darmstadt e.V.</t>
  </si>
  <si>
    <t>Porsche Club Wittelsbach e.V.</t>
  </si>
  <si>
    <t>Klassen-Sieger und Platzierte (2 und 3) der Jahreswertung</t>
  </si>
  <si>
    <t>CM91*</t>
  </si>
  <si>
    <t>Porsche Club Magdeburg e.V.</t>
  </si>
  <si>
    <t>Cayman*</t>
  </si>
  <si>
    <t>928*</t>
  </si>
  <si>
    <t>Hockenheim, F1 Kurs</t>
  </si>
  <si>
    <t>Damen werden in Ihrer Fahrzeug- und der Damenwertung gewertet</t>
  </si>
  <si>
    <t>Anneau du Rhin</t>
  </si>
  <si>
    <t>Pos. Klasse</t>
  </si>
  <si>
    <t>Pos. Ges.</t>
  </si>
  <si>
    <t>Porsche Club Wuppertal e.V.</t>
  </si>
  <si>
    <t>Porsche Club Allgäu e.V.</t>
  </si>
  <si>
    <t>Porsche Club Rhein-Main-Taunus e.V.</t>
  </si>
  <si>
    <t>Porsche Club Kurpfalz e.V.</t>
  </si>
  <si>
    <t>Porsche Club Osthessen e.V.</t>
  </si>
  <si>
    <t>Pos.Ges</t>
  </si>
  <si>
    <t>Fahrer</t>
  </si>
  <si>
    <t>Club</t>
  </si>
  <si>
    <t>E*</t>
  </si>
  <si>
    <t>B*</t>
  </si>
  <si>
    <t>CB11*</t>
  </si>
  <si>
    <t>CB13*</t>
  </si>
  <si>
    <t>CA01*</t>
  </si>
  <si>
    <t>CA02*</t>
  </si>
  <si>
    <t>CA06*</t>
  </si>
  <si>
    <t>CB07*</t>
  </si>
  <si>
    <t>CB08*</t>
  </si>
  <si>
    <t>CB09*</t>
  </si>
  <si>
    <t>CB78*</t>
  </si>
  <si>
    <t>CB81*</t>
  </si>
  <si>
    <t>Hockenheim WPC</t>
  </si>
  <si>
    <t>Total</t>
  </si>
  <si>
    <t>Platz</t>
  </si>
  <si>
    <t>Punkte</t>
  </si>
  <si>
    <t>Kl.</t>
  </si>
  <si>
    <t>Klasse</t>
  </si>
  <si>
    <t>Name / Vorname</t>
  </si>
  <si>
    <t>Fahrzeug</t>
  </si>
  <si>
    <t>PCD</t>
  </si>
  <si>
    <t>Starter</t>
  </si>
  <si>
    <t>Wert</t>
  </si>
  <si>
    <t>Zusatz</t>
  </si>
  <si>
    <t>Teilnehmer</t>
  </si>
  <si>
    <t>Club / Bewerber</t>
  </si>
  <si>
    <t>PC Kirchen-Hausen</t>
  </si>
  <si>
    <t>Anneau Du Rhin</t>
  </si>
  <si>
    <t>Damenwertung</t>
  </si>
  <si>
    <t>Regelungen zur Jahreswertung:</t>
  </si>
  <si>
    <t>-</t>
  </si>
  <si>
    <t>Start-Nr.</t>
  </si>
  <si>
    <t>Ges.</t>
  </si>
  <si>
    <t>Anneau Du Rhin, PC Kirchen-Hausen</t>
  </si>
  <si>
    <t>Sonst</t>
  </si>
  <si>
    <t>Veranstaltungen</t>
  </si>
  <si>
    <t>Gast</t>
  </si>
  <si>
    <t>Gesamt:</t>
  </si>
  <si>
    <t>Nennungen</t>
  </si>
  <si>
    <t>Teilnehmerzahlen</t>
  </si>
  <si>
    <t>Zusatzpunkte ab Teilnehmer</t>
  </si>
  <si>
    <t>Rd.Zeit 1</t>
  </si>
  <si>
    <t>Rd.Zeit 2</t>
  </si>
  <si>
    <t>Michelin</t>
  </si>
  <si>
    <t>Porsche Club Brandenburger Tor e.V.</t>
  </si>
  <si>
    <t>Porsche Club Rostock e.V.</t>
  </si>
  <si>
    <t>Porsche Club Thüringen e.V.</t>
  </si>
  <si>
    <t>CT89*</t>
  </si>
  <si>
    <t>CM90*</t>
  </si>
  <si>
    <t>Porsche Club Monasteria e.V.</t>
  </si>
  <si>
    <t>Porsche Club Hamburg e.V.</t>
  </si>
  <si>
    <t>Porsche Club Mainfranken e.V.</t>
  </si>
  <si>
    <t>Porsche Club Schwaben e.V.</t>
  </si>
  <si>
    <t>Porsche Club Kirchen-Hausen e.V.</t>
  </si>
  <si>
    <t>Porsche Club v. Niedersachsen e.V.</t>
  </si>
  <si>
    <t>Porsche Club Berlin e.V.</t>
  </si>
  <si>
    <t>Ident</t>
  </si>
  <si>
    <t>Fzg-Klasse</t>
  </si>
  <si>
    <t>Run-den</t>
  </si>
  <si>
    <t>in Rd. 1</t>
  </si>
  <si>
    <t>in Rd. 2</t>
  </si>
  <si>
    <t>Cayenne*</t>
  </si>
  <si>
    <t>924*</t>
  </si>
  <si>
    <t>944*</t>
  </si>
  <si>
    <t>968*</t>
  </si>
  <si>
    <t>914*</t>
  </si>
  <si>
    <t>Porsche Club Dreiländereck e.V.</t>
  </si>
  <si>
    <t>Porsche Club Regensburg e.V.</t>
  </si>
  <si>
    <t>Württembergischer Porsche Club e.V.</t>
  </si>
  <si>
    <t>Porsche Club München e.V.</t>
  </si>
  <si>
    <t>Porsche Club Heilbronn/Hohenlohe e.V.</t>
  </si>
  <si>
    <t>Porsche Club Saar e.V.</t>
  </si>
  <si>
    <t>Gast*</t>
  </si>
  <si>
    <t>davon</t>
  </si>
  <si>
    <t>Läufe</t>
  </si>
  <si>
    <t>Reifen-Marke</t>
  </si>
  <si>
    <t>Starter pro Veranstaltungen</t>
  </si>
  <si>
    <t>Nennungen/Starter</t>
  </si>
  <si>
    <t>Porsche Club Oberfranken e.V.</t>
  </si>
  <si>
    <t>Porsche Club Ortenau e.V.</t>
  </si>
  <si>
    <t>Porsche Club Donau e.V. Ulm/Neu-Ulm</t>
  </si>
  <si>
    <t>Reifen-typ</t>
  </si>
  <si>
    <t>Star-ter</t>
  </si>
  <si>
    <t>Ge-samt</t>
  </si>
  <si>
    <t>Da-men</t>
  </si>
  <si>
    <t>Miche-lin</t>
  </si>
  <si>
    <t>teilnehmende Clubs</t>
  </si>
  <si>
    <t>CL88*</t>
  </si>
  <si>
    <t>CM38*</t>
  </si>
  <si>
    <t>CM39*</t>
  </si>
  <si>
    <t>CM40*</t>
  </si>
  <si>
    <t>CN42*</t>
  </si>
  <si>
    <t>CN44*</t>
  </si>
  <si>
    <t>CO46*</t>
  </si>
  <si>
    <t>CO47*</t>
  </si>
  <si>
    <t>CO48*</t>
  </si>
  <si>
    <t>CO49*</t>
  </si>
  <si>
    <t>CO86*</t>
  </si>
  <si>
    <t>CP50*</t>
  </si>
  <si>
    <t>CP51*</t>
  </si>
  <si>
    <t>CP52*</t>
  </si>
  <si>
    <t>CR10*</t>
  </si>
  <si>
    <t>CR53*</t>
  </si>
  <si>
    <t>CR54*</t>
  </si>
  <si>
    <t>CR55*</t>
  </si>
  <si>
    <t>CR56*</t>
  </si>
  <si>
    <t>CR57*</t>
  </si>
  <si>
    <t>CR58*</t>
  </si>
  <si>
    <t>CR69*</t>
  </si>
  <si>
    <t>CR87*</t>
  </si>
  <si>
    <t>CS60*</t>
  </si>
  <si>
    <t>CS62*</t>
  </si>
  <si>
    <t>CS63*</t>
  </si>
  <si>
    <t>CS66*</t>
  </si>
  <si>
    <t>CS79*</t>
  </si>
  <si>
    <t>CT67*</t>
  </si>
  <si>
    <t>CT68*</t>
  </si>
  <si>
    <t>CV70*</t>
  </si>
  <si>
    <t>CW71*</t>
  </si>
  <si>
    <t>CW72*</t>
  </si>
  <si>
    <t>CW73*</t>
  </si>
  <si>
    <t>CW77*</t>
  </si>
  <si>
    <t>CZ74*</t>
  </si>
  <si>
    <t>Porsche Club Bayreuth e.V.</t>
  </si>
  <si>
    <t>Porsche Club Bonn e.V.</t>
  </si>
  <si>
    <t>Porsche Club Biberach e.V.</t>
  </si>
  <si>
    <t>Porsche Club Bodensee-Oberschwaben e.V.</t>
  </si>
  <si>
    <t>Porsche Club Baltic e.V.</t>
  </si>
  <si>
    <t>Porsche Club Classico e.V. Rottal Inn</t>
  </si>
  <si>
    <t>Porsche Club Aachen e.V.</t>
  </si>
  <si>
    <t>Porsche Club Augsburg e.V.</t>
  </si>
  <si>
    <t>Porsche Club Baden e.V.</t>
  </si>
  <si>
    <t>Porsche Club Baden-Baden e.V.</t>
  </si>
  <si>
    <t>Nennung./Veranst.</t>
  </si>
  <si>
    <t>*GT2*</t>
  </si>
  <si>
    <t>Porsche Club Niederbayern e.V.</t>
  </si>
  <si>
    <t>CN94*</t>
  </si>
  <si>
    <t>Porsche Club Mittelrhein e.V.</t>
  </si>
  <si>
    <t>Porsche Club Möhnesee e.V.</t>
  </si>
  <si>
    <t>997 GT3*</t>
  </si>
  <si>
    <t>997 GT2*</t>
  </si>
  <si>
    <t>997 Turbo*</t>
  </si>
  <si>
    <t>Porsche Club Osnabrück Weser/Ems e.V.</t>
  </si>
  <si>
    <t>% v.Ges.</t>
  </si>
  <si>
    <t>Reifen</t>
  </si>
  <si>
    <t>CS80*</t>
  </si>
  <si>
    <t>Porsche Club Schleswig-Holstein e.V.</t>
  </si>
  <si>
    <t>CB82*</t>
  </si>
  <si>
    <t>CB84*</t>
  </si>
  <si>
    <t>CB85*</t>
  </si>
  <si>
    <t>CC59*</t>
  </si>
  <si>
    <t>CD14*</t>
  </si>
  <si>
    <t>CD15*</t>
  </si>
  <si>
    <t>CD17*</t>
  </si>
  <si>
    <t>CD76*</t>
  </si>
  <si>
    <t>CF19*</t>
  </si>
  <si>
    <t>CG20*</t>
  </si>
  <si>
    <t>CG75*</t>
  </si>
  <si>
    <t>CG80*</t>
  </si>
  <si>
    <t>CH21*</t>
  </si>
  <si>
    <t>CH22*</t>
  </si>
  <si>
    <t>CH23*</t>
  </si>
  <si>
    <t>CH24*</t>
  </si>
  <si>
    <t>CH26*</t>
  </si>
  <si>
    <t>CI27*</t>
  </si>
  <si>
    <t>CI28*</t>
  </si>
  <si>
    <t>CK30*</t>
  </si>
  <si>
    <t>CK31*</t>
  </si>
  <si>
    <t>CK32*</t>
  </si>
  <si>
    <t>CK33*</t>
  </si>
  <si>
    <t>CK83*</t>
  </si>
  <si>
    <t>CL34*</t>
  </si>
  <si>
    <t>Porsche Club Köln e.V.</t>
  </si>
  <si>
    <t>Porsche Club Konstanz e.V.</t>
  </si>
  <si>
    <t>Porsche Club Kassel-Kurhessen e.V.</t>
  </si>
  <si>
    <t>Porsche Club Lahntal e.V.</t>
  </si>
  <si>
    <t>Porsche Club Leipzig-Halle e.V.</t>
  </si>
  <si>
    <t>Porsche Club Motus Hamm e.V.</t>
  </si>
  <si>
    <t>Porsche Club Nürburgring e.V.</t>
  </si>
  <si>
    <t>Porsche Club Ostfriesland e.V.</t>
  </si>
  <si>
    <t>Porsche Club Paderborn e.V.</t>
  </si>
  <si>
    <t>Porsche Club Pfalz e.V., Kaiserslautern</t>
  </si>
  <si>
    <t>Porsche Club Pforzheim e.V.</t>
  </si>
  <si>
    <t>Porsche Club Rheinland  e.V.</t>
  </si>
  <si>
    <t>Porsche Club Rhein-Main e.V.</t>
  </si>
  <si>
    <t>Porsche Club Rems-Jagst e.V.</t>
  </si>
  <si>
    <t>Porsche Club Rheinhessen e.V.</t>
  </si>
  <si>
    <t>Porsche Club Rhein-Ruhr e.V.</t>
  </si>
  <si>
    <t>Porsche Club Roland zu  Bremen e.V.</t>
  </si>
  <si>
    <t>Porsche Club Siegerland e.V.</t>
  </si>
  <si>
    <t>Porsche Sportscar Club Nürnberg e.V.</t>
  </si>
  <si>
    <t>Porsche Club Südliche Weinstraße e.V.</t>
  </si>
  <si>
    <t>Porsche Club Team II Bergisches Land e.V.</t>
  </si>
  <si>
    <t>Porsche Club Trier e.V.</t>
  </si>
  <si>
    <t>Porsche Club Vierseenland e.V.</t>
  </si>
  <si>
    <t>Porsche Club Westfalen e.V.</t>
  </si>
  <si>
    <t>Porsche Club Westsachsen-Erzgebirge e.V.</t>
  </si>
  <si>
    <t>Porsche Club Zollernalb e.V.</t>
  </si>
  <si>
    <t>996 GT3*</t>
  </si>
  <si>
    <t>996 GT2*</t>
  </si>
  <si>
    <t>996 Turbo*</t>
  </si>
  <si>
    <t>Teilnehmer pro Klasse</t>
  </si>
  <si>
    <t>Nennungen pro Porsche Club</t>
  </si>
  <si>
    <t>Conti*</t>
  </si>
  <si>
    <t>Bridgestone*</t>
  </si>
  <si>
    <t>Dunlop*</t>
  </si>
  <si>
    <t>Michelin*</t>
  </si>
  <si>
    <t>Pirelli*</t>
  </si>
  <si>
    <t>Summe Nennungen</t>
  </si>
  <si>
    <t>Wertungen</t>
  </si>
  <si>
    <t>Wertungen pro Reifenmarke nur PCC</t>
  </si>
  <si>
    <t>Top 3 der Gesamtwertung (nur Mitglieder eines Porsche Clubs)</t>
  </si>
  <si>
    <t>Porsche Club Altötting e.V.</t>
  </si>
  <si>
    <t>Porsche Club Dresden e.V.</t>
  </si>
  <si>
    <t>Porsche Club Freiburg e.V.</t>
  </si>
  <si>
    <t>Porsche Club Grenzland e.V.</t>
  </si>
  <si>
    <t>Porsche Club Garmisch-Partenkirchen e.V.</t>
  </si>
  <si>
    <t>Porsche Club Göppingen e.V.</t>
  </si>
  <si>
    <t>Porsche Club Hessen e.V.</t>
  </si>
  <si>
    <t>Porsche Club Hildesheim e.V.</t>
  </si>
  <si>
    <t>Porsche Club Hohenzollern e.V.</t>
  </si>
  <si>
    <t>Porsche Club Inntal e.V.</t>
  </si>
  <si>
    <t>Hockenheim_Club_Days</t>
  </si>
  <si>
    <t>Porsche Club Days Hockenheim</t>
  </si>
  <si>
    <t>Hockenheim, F1 Kurs Württ.PC, PC Schwaben bei den Porsche Club Days</t>
  </si>
  <si>
    <t>PC Württemberg + PC Schwaben</t>
  </si>
  <si>
    <t>Sieger und Platzierte</t>
  </si>
  <si>
    <t>CS81*</t>
  </si>
  <si>
    <t>CN45*</t>
  </si>
  <si>
    <t>CD77*</t>
  </si>
  <si>
    <t>Porsche Club Düsseldorf e.V.</t>
  </si>
  <si>
    <t>Oschersleben</t>
  </si>
  <si>
    <t>Franciacorta</t>
  </si>
  <si>
    <t>StartNumber</t>
  </si>
  <si>
    <t>Classgroup</t>
  </si>
  <si>
    <t>Class</t>
  </si>
  <si>
    <t>ClassDescription</t>
  </si>
  <si>
    <t>Pos</t>
  </si>
  <si>
    <t>PIC</t>
  </si>
  <si>
    <t>Status2</t>
  </si>
  <si>
    <t>Laps3</t>
  </si>
  <si>
    <t>Classified</t>
  </si>
  <si>
    <t>Name</t>
  </si>
  <si>
    <t>FirstName</t>
  </si>
  <si>
    <t>LastName</t>
  </si>
  <si>
    <t>City</t>
  </si>
  <si>
    <t>License</t>
  </si>
  <si>
    <t>Gender</t>
  </si>
  <si>
    <t>Brand</t>
  </si>
  <si>
    <t>Tyres</t>
  </si>
  <si>
    <t>LapTime1</t>
  </si>
  <si>
    <t>LapTime2</t>
  </si>
  <si>
    <t>Points</t>
  </si>
  <si>
    <t>racetime</t>
  </si>
  <si>
    <t>DMSB-Liz.</t>
  </si>
  <si>
    <t>lap1</t>
  </si>
  <si>
    <t>lap2</t>
  </si>
  <si>
    <t>lap3</t>
  </si>
  <si>
    <t>lap4</t>
  </si>
  <si>
    <t>lap5</t>
  </si>
  <si>
    <t>lap6</t>
  </si>
  <si>
    <t>lap7</t>
  </si>
  <si>
    <t>lap8</t>
  </si>
  <si>
    <t>lap9</t>
  </si>
  <si>
    <t>lap10</t>
  </si>
  <si>
    <t>lap11</t>
  </si>
  <si>
    <t>lap12</t>
  </si>
  <si>
    <t>M</t>
  </si>
  <si>
    <t>STARTNUMBER</t>
  </si>
  <si>
    <t>CLASSGROUP</t>
  </si>
  <si>
    <t>CLASS</t>
  </si>
  <si>
    <t>CLASSDESCRIPTION</t>
  </si>
  <si>
    <t>POS</t>
  </si>
  <si>
    <t>STATUS2</t>
  </si>
  <si>
    <t>LAPS3</t>
  </si>
  <si>
    <t>CLASSIFIED</t>
  </si>
  <si>
    <t>NAME</t>
  </si>
  <si>
    <t>NAME4</t>
  </si>
  <si>
    <t>GENDER</t>
  </si>
  <si>
    <t>NAME5</t>
  </si>
  <si>
    <t>NUMBER</t>
  </si>
  <si>
    <t>FIRSTNAME</t>
  </si>
  <si>
    <t>LASTNAME</t>
  </si>
  <si>
    <t>DRIVERID</t>
  </si>
  <si>
    <t>LICENSE</t>
  </si>
  <si>
    <t>GENDER6</t>
  </si>
  <si>
    <t>BRAND</t>
  </si>
  <si>
    <t>REFERENCETIME</t>
  </si>
  <si>
    <t>RACETIME</t>
  </si>
  <si>
    <t>LAP1</t>
  </si>
  <si>
    <t>LAP2</t>
  </si>
  <si>
    <t>LAP3</t>
  </si>
  <si>
    <t>LAP4</t>
  </si>
  <si>
    <t>LAP5</t>
  </si>
  <si>
    <t>LAP6</t>
  </si>
  <si>
    <t>LAP7</t>
  </si>
  <si>
    <t>LAP8</t>
  </si>
  <si>
    <t>LAP9</t>
  </si>
  <si>
    <t>LAP10</t>
  </si>
  <si>
    <t>LAP11</t>
  </si>
  <si>
    <t>LAP12</t>
  </si>
  <si>
    <t>LAP13</t>
  </si>
  <si>
    <t>LAP14</t>
  </si>
  <si>
    <t>LAP15</t>
  </si>
  <si>
    <t>LAP16</t>
  </si>
  <si>
    <t>LAP17</t>
  </si>
  <si>
    <t>LAP18</t>
  </si>
  <si>
    <t>LAP19</t>
  </si>
  <si>
    <t>LAP20</t>
  </si>
  <si>
    <t>LAP21</t>
  </si>
  <si>
    <t>LAP22</t>
  </si>
  <si>
    <t>LAP23</t>
  </si>
  <si>
    <t>LAP24</t>
  </si>
  <si>
    <t>LAP25</t>
  </si>
  <si>
    <t>LAP26</t>
  </si>
  <si>
    <t>LAP27</t>
  </si>
  <si>
    <t>LAP28</t>
  </si>
  <si>
    <t>Lizenz</t>
  </si>
  <si>
    <t>Pos110810</t>
  </si>
  <si>
    <t>GENDER8</t>
  </si>
  <si>
    <t>NAME9</t>
  </si>
  <si>
    <t>FIRSTNAME10</t>
  </si>
  <si>
    <t>LASTNAME11</t>
  </si>
  <si>
    <t>GENDER12</t>
  </si>
  <si>
    <t>LAP29</t>
  </si>
  <si>
    <t>Wertungsrunden</t>
  </si>
  <si>
    <t>PC Inntal</t>
  </si>
  <si>
    <t>Referenz-zeit</t>
  </si>
  <si>
    <t>Pos.Ges.</t>
  </si>
  <si>
    <t>Porsche Club Nordrhein e.V.</t>
  </si>
  <si>
    <t>CR59*</t>
  </si>
  <si>
    <t>Hockenheim Porsche Club Days</t>
  </si>
  <si>
    <t>CS83*</t>
  </si>
  <si>
    <t>Porsche Club für klassische 911 Südwest</t>
  </si>
  <si>
    <t>Porsche Club für klassische 911 Süd</t>
  </si>
  <si>
    <t>Porsche Club für klassische 911 Nord</t>
  </si>
  <si>
    <t>bis 420 PS (308 KW)</t>
  </si>
  <si>
    <t>über 420 PS (308 KW)</t>
  </si>
  <si>
    <t>RegularityPoints</t>
  </si>
  <si>
    <t>Name4</t>
  </si>
  <si>
    <t>Name5</t>
  </si>
  <si>
    <t>Number</t>
  </si>
  <si>
    <t>DriverID</t>
  </si>
  <si>
    <t>Gender6</t>
  </si>
  <si>
    <t>ReferenceTime</t>
  </si>
  <si>
    <t>lap13</t>
  </si>
  <si>
    <t>lap14</t>
  </si>
  <si>
    <t>lap15</t>
  </si>
  <si>
    <t>lap16</t>
  </si>
  <si>
    <t>lap17</t>
  </si>
  <si>
    <t>lap18</t>
  </si>
  <si>
    <t>lap19</t>
  </si>
  <si>
    <t>lap20</t>
  </si>
  <si>
    <t>lap21</t>
  </si>
  <si>
    <t>lap22</t>
  </si>
  <si>
    <t>lap23</t>
  </si>
  <si>
    <t>lap24</t>
  </si>
  <si>
    <t>lap25</t>
  </si>
  <si>
    <t>Mittelwert</t>
  </si>
  <si>
    <t>997 GT3</t>
  </si>
  <si>
    <t>PC Schwaben</t>
  </si>
  <si>
    <t>PC Allgäu</t>
  </si>
  <si>
    <t>Referenz</t>
  </si>
  <si>
    <t>Runde-3_32</t>
  </si>
  <si>
    <t>CT90*</t>
  </si>
  <si>
    <t>Porsche Club Tegernsee e.V.</t>
  </si>
  <si>
    <t>Zandvoort</t>
  </si>
  <si>
    <t>RedBull-Ring</t>
  </si>
  <si>
    <t>ClubID</t>
  </si>
  <si>
    <t>RD04ZT</t>
  </si>
  <si>
    <t>RD04ST</t>
  </si>
  <si>
    <t>RD04KM</t>
  </si>
  <si>
    <t>RD05ZT</t>
  </si>
  <si>
    <t>RD05ST</t>
  </si>
  <si>
    <t>RD05KM</t>
  </si>
  <si>
    <t>RD06ZT</t>
  </si>
  <si>
    <t>RD06ST</t>
  </si>
  <si>
    <t>RD06KM</t>
  </si>
  <si>
    <t>RD07ZT</t>
  </si>
  <si>
    <t>RD07ST</t>
  </si>
  <si>
    <t>RD07KM</t>
  </si>
  <si>
    <t>RD08ZT</t>
  </si>
  <si>
    <t>RD08ST</t>
  </si>
  <si>
    <t>RD08KM</t>
  </si>
  <si>
    <t>RD09ZT</t>
  </si>
  <si>
    <t>RD09ST</t>
  </si>
  <si>
    <t>RD09KM</t>
  </si>
  <si>
    <t>RD10ZT</t>
  </si>
  <si>
    <t>RD10ST</t>
  </si>
  <si>
    <t>RD10KM</t>
  </si>
  <si>
    <t>RD11ZT</t>
  </si>
  <si>
    <t>RD11ST</t>
  </si>
  <si>
    <t>RD11KM</t>
  </si>
  <si>
    <t>RD12ZT</t>
  </si>
  <si>
    <t>RD12ST</t>
  </si>
  <si>
    <t>RD12KM</t>
  </si>
  <si>
    <t>RD13ZT</t>
  </si>
  <si>
    <t>RD13ST</t>
  </si>
  <si>
    <t>RD13KM</t>
  </si>
  <si>
    <t>RD14ZT</t>
  </si>
  <si>
    <t>RD14ST</t>
  </si>
  <si>
    <t>RD14KM</t>
  </si>
  <si>
    <t>RD15ZT</t>
  </si>
  <si>
    <t>RD15ST</t>
  </si>
  <si>
    <t>RD15KM</t>
  </si>
  <si>
    <t>RD16ZT</t>
  </si>
  <si>
    <t>RD16ST</t>
  </si>
  <si>
    <t>RD16KM</t>
  </si>
  <si>
    <t>RD17ZT</t>
  </si>
  <si>
    <t>RD17ST</t>
  </si>
  <si>
    <t>RD17KM</t>
  </si>
  <si>
    <t>RD18ZT</t>
  </si>
  <si>
    <t>RD18ST</t>
  </si>
  <si>
    <t>RD18KM</t>
  </si>
  <si>
    <t>RD19ZT</t>
  </si>
  <si>
    <t>RD19ST</t>
  </si>
  <si>
    <t>RD19KM</t>
  </si>
  <si>
    <t>RD20ZT</t>
  </si>
  <si>
    <t>RD20ST</t>
  </si>
  <si>
    <t>RD20KM</t>
  </si>
  <si>
    <t>RD21ZT</t>
  </si>
  <si>
    <t>RD21ST</t>
  </si>
  <si>
    <t>RD21KM</t>
  </si>
  <si>
    <t>RD22ZT</t>
  </si>
  <si>
    <t>RD22ST</t>
  </si>
  <si>
    <t>RD22KM</t>
  </si>
  <si>
    <t>RD23ZT</t>
  </si>
  <si>
    <t>RD23ST</t>
  </si>
  <si>
    <t>RD23KM</t>
  </si>
  <si>
    <t>RD24ZT</t>
  </si>
  <si>
    <t>RD24ST</t>
  </si>
  <si>
    <t>RD24KM</t>
  </si>
  <si>
    <t>RD25ZT</t>
  </si>
  <si>
    <t>RD25ST</t>
  </si>
  <si>
    <t>RD25KM</t>
  </si>
  <si>
    <t>RD26ZT</t>
  </si>
  <si>
    <t>RD26ST</t>
  </si>
  <si>
    <t>RD26KM</t>
  </si>
  <si>
    <t>IsGuest</t>
  </si>
  <si>
    <t>Laps</t>
  </si>
  <si>
    <t>Name3</t>
  </si>
  <si>
    <t>Gender5</t>
  </si>
  <si>
    <t>SecondFastestTime</t>
  </si>
  <si>
    <t>SecondFastestLap</t>
  </si>
  <si>
    <t>RaceTime</t>
  </si>
  <si>
    <t>TimeOfLastLapTime</t>
  </si>
  <si>
    <t>Lap1</t>
  </si>
  <si>
    <t>Lap2</t>
  </si>
  <si>
    <t>Lap3</t>
  </si>
  <si>
    <t>Lap4</t>
  </si>
  <si>
    <t>Lap5</t>
  </si>
  <si>
    <t>Lap6</t>
  </si>
  <si>
    <t>Lap7</t>
  </si>
  <si>
    <t>Lap8</t>
  </si>
  <si>
    <t>Lap9</t>
  </si>
  <si>
    <t>Lap10</t>
  </si>
  <si>
    <t>Lap11</t>
  </si>
  <si>
    <t>Lap12</t>
  </si>
  <si>
    <t>Lap13</t>
  </si>
  <si>
    <t>Lap14</t>
  </si>
  <si>
    <t>Lap15</t>
  </si>
  <si>
    <t>Lap16</t>
  </si>
  <si>
    <t>Lap17</t>
  </si>
  <si>
    <t>Lap18</t>
  </si>
  <si>
    <t>Lap19</t>
  </si>
  <si>
    <t>Lap20</t>
  </si>
  <si>
    <t>Lap21</t>
  </si>
  <si>
    <t>Lap22</t>
  </si>
  <si>
    <t>Lap23</t>
  </si>
  <si>
    <t>Lap24</t>
  </si>
  <si>
    <t>Lap25</t>
  </si>
  <si>
    <t>Lap26</t>
  </si>
  <si>
    <t>Lap27</t>
  </si>
  <si>
    <t>Lap28</t>
  </si>
  <si>
    <t>NO</t>
  </si>
  <si>
    <t>YES</t>
  </si>
  <si>
    <t>968 CS</t>
  </si>
  <si>
    <t>PenaltyPoints</t>
  </si>
  <si>
    <t>Lap29</t>
  </si>
  <si>
    <t>Panamera*</t>
  </si>
  <si>
    <t>Toyo*</t>
  </si>
  <si>
    <t>Hankook*</t>
  </si>
  <si>
    <t>Falken*</t>
  </si>
  <si>
    <t>Eurospeedway Lausitz</t>
  </si>
  <si>
    <t>DID NOT FINISH</t>
  </si>
  <si>
    <t>Pkte</t>
  </si>
  <si>
    <t>ab 40</t>
  </si>
  <si>
    <t>Lap30</t>
  </si>
  <si>
    <t>Lap31</t>
  </si>
  <si>
    <t>Lap32</t>
  </si>
  <si>
    <t>Lap33</t>
  </si>
  <si>
    <t>Lap34</t>
  </si>
  <si>
    <t>Lap35</t>
  </si>
  <si>
    <t>Lap36</t>
  </si>
  <si>
    <t>Lap38</t>
  </si>
  <si>
    <t>Lap39</t>
  </si>
  <si>
    <t>Porsche Club für klassische 911 Rhein/Ruhr e.V.</t>
  </si>
  <si>
    <t>CL37*</t>
  </si>
  <si>
    <t>Porsche Club Lausitz e.V.</t>
  </si>
  <si>
    <t>CN47*</t>
  </si>
  <si>
    <t>Porsche Club Nibelungen e.V.</t>
  </si>
  <si>
    <t>CU97*</t>
  </si>
  <si>
    <t>Porsche Club Unterfranken</t>
  </si>
  <si>
    <t>Dijon Prenois</t>
  </si>
  <si>
    <t>CN46*</t>
  </si>
  <si>
    <t>CW92*</t>
  </si>
  <si>
    <t>PC Kurpfalz</t>
  </si>
  <si>
    <t>911 (991) GT3</t>
  </si>
  <si>
    <t>PitAdministration</t>
  </si>
  <si>
    <t>911 (991) S</t>
  </si>
  <si>
    <t>*997*</t>
  </si>
  <si>
    <t>*996*</t>
  </si>
  <si>
    <t>*993*</t>
  </si>
  <si>
    <t>911 (991)*</t>
  </si>
  <si>
    <t>911 G*</t>
  </si>
  <si>
    <t>911 (Klassisch)*</t>
  </si>
  <si>
    <t>*964*</t>
  </si>
  <si>
    <t>*GT4*</t>
  </si>
  <si>
    <t>"GT4*</t>
  </si>
  <si>
    <t>911 (991) GT3*</t>
  </si>
  <si>
    <t>911 (991) Turbo*</t>
  </si>
  <si>
    <t>911 (991) Sonst*</t>
  </si>
  <si>
    <t>991 Gliederung</t>
  </si>
  <si>
    <t>996 Gliederung</t>
  </si>
  <si>
    <t>997 Gliederung</t>
  </si>
  <si>
    <t>Boxster*</t>
  </si>
  <si>
    <t>CM97*</t>
  </si>
  <si>
    <t>Porsche Club Mainz e.V.</t>
  </si>
  <si>
    <t>Name6</t>
  </si>
  <si>
    <t>944 Coupe</t>
  </si>
  <si>
    <t>Cayman GT4</t>
  </si>
  <si>
    <t>PC Rhein-Main</t>
  </si>
  <si>
    <t>MiddleName</t>
  </si>
  <si>
    <t>Lap40</t>
  </si>
  <si>
    <t>Lap41</t>
  </si>
  <si>
    <t>Gender7</t>
  </si>
  <si>
    <t>CH25*</t>
  </si>
  <si>
    <t>Porsche Club Hochrhein e.V.</t>
  </si>
  <si>
    <t>Fahrzeuge PCS-Challenge</t>
  </si>
  <si>
    <t>Wertungen / Teilnehmer PCS-Challenge</t>
  </si>
  <si>
    <t>PC Club</t>
  </si>
  <si>
    <t xml:space="preserve">Klasse </t>
  </si>
  <si>
    <t>Anzahl  &gt;=4</t>
  </si>
  <si>
    <t>Mail</t>
  </si>
  <si>
    <t>Einge-schrieben</t>
  </si>
  <si>
    <t>Text für imv</t>
  </si>
  <si>
    <t>Anteil / Nenn.</t>
  </si>
  <si>
    <t>Klassen-Belegung</t>
  </si>
  <si>
    <t>Summe:</t>
  </si>
  <si>
    <t>Summen:</t>
  </si>
  <si>
    <t>Anteil/Nenn.</t>
  </si>
  <si>
    <t>Anzahl Clubs</t>
  </si>
  <si>
    <t>CW74*</t>
  </si>
  <si>
    <t>Porsche Club Westpfalz e.V.</t>
  </si>
  <si>
    <t>Chenevieres</t>
  </si>
  <si>
    <t>Chenevieres, PC Rhein-Main</t>
  </si>
  <si>
    <t>PC Möhnesee</t>
  </si>
  <si>
    <t>CM96115</t>
  </si>
  <si>
    <t>Mehr als eine Wertung mit einem Fahzeug einer anderen Klasse = Streichergebnis</t>
  </si>
  <si>
    <t>Wertung mit einem Fahrzeug in einer anderen Klasse</t>
  </si>
  <si>
    <t>---</t>
  </si>
  <si>
    <t>Volke, Andreas</t>
  </si>
  <si>
    <t>Kohm, Dieter</t>
  </si>
  <si>
    <t>Boehm, Werner</t>
  </si>
  <si>
    <t>911 (991) GT3 4.0</t>
  </si>
  <si>
    <t>Refzeit</t>
  </si>
  <si>
    <t>CS64*</t>
  </si>
  <si>
    <t>Porsche Club Stuttgart</t>
  </si>
  <si>
    <t>PCC-Langstrecke</t>
  </si>
  <si>
    <t>Salzburging</t>
  </si>
  <si>
    <t>Bildeter Berg</t>
  </si>
  <si>
    <t>PC Hamburg</t>
  </si>
  <si>
    <t>PC Isartal-München</t>
  </si>
  <si>
    <t>Porsche Leipzig</t>
  </si>
  <si>
    <t>PC Osnabrück</t>
  </si>
  <si>
    <t>Sachsenring</t>
  </si>
  <si>
    <t>Assen</t>
  </si>
  <si>
    <t>PC Roland zu Bremen</t>
  </si>
  <si>
    <t>Bilster_Berg</t>
  </si>
  <si>
    <t>Bilster-Berg</t>
  </si>
  <si>
    <t>Salzburgring</t>
  </si>
  <si>
    <t>Leipzig</t>
  </si>
  <si>
    <t>bis 350 PS (255 KW)</t>
  </si>
  <si>
    <t>Bilster-Berg, PC Hamburg</t>
  </si>
  <si>
    <t>Salzburgring, PC Isartal-München</t>
  </si>
  <si>
    <t>Porsche Leipzig, PC Osnabrück</t>
  </si>
  <si>
    <t>Assen, PC Roland zu Bremen</t>
  </si>
  <si>
    <t>PCC-Langstrecke Prüfungen</t>
  </si>
  <si>
    <t>CS67*</t>
  </si>
  <si>
    <t>Porsche Club Speyer e.V.</t>
  </si>
  <si>
    <t>Wertung PCD-Club-Cup und PCC-Langstrecke:</t>
  </si>
  <si>
    <t>NCP1143552</t>
  </si>
  <si>
    <t>CA02094</t>
  </si>
  <si>
    <t>Rudig-Mummert, Michael</t>
  </si>
  <si>
    <t>PCCLA-2019</t>
  </si>
  <si>
    <t>Klasse 1 bis 350 PS (255KW)</t>
  </si>
  <si>
    <t>Klasse 2 bis 420 PS (308KW)</t>
  </si>
  <si>
    <t>CR53356</t>
  </si>
  <si>
    <t>Dr.</t>
  </si>
  <si>
    <t>23</t>
  </si>
  <si>
    <t>PC Chemnitz Westsachsen</t>
  </si>
  <si>
    <t>CW77149</t>
  </si>
  <si>
    <t>N1200212</t>
  </si>
  <si>
    <t>911 (991) GT3 RS</t>
  </si>
  <si>
    <t>Zusatzpunkte pro Starter im Lauf</t>
  </si>
  <si>
    <t>911 (991) GT3 Touring</t>
  </si>
  <si>
    <t>2:02.656</t>
  </si>
  <si>
    <t>2:02.125</t>
  </si>
  <si>
    <t>2:12.931</t>
  </si>
  <si>
    <t>2:06.982</t>
  </si>
  <si>
    <t>Rocco Dr. Herz</t>
  </si>
  <si>
    <t>Rocco</t>
  </si>
  <si>
    <t>Herz</t>
  </si>
  <si>
    <t>München</t>
  </si>
  <si>
    <t>CI28230</t>
  </si>
  <si>
    <t>IC1123485</t>
  </si>
  <si>
    <t>PC Roland zu  Bremen</t>
  </si>
  <si>
    <t>CR58137</t>
  </si>
  <si>
    <t>INTD1141232</t>
  </si>
  <si>
    <t>Ref.Zeit</t>
  </si>
  <si>
    <t>Theurer, Richard</t>
  </si>
  <si>
    <t>Kramer, Ulrich</t>
  </si>
  <si>
    <t>Richter, Martin</t>
  </si>
  <si>
    <t>N1128727</t>
  </si>
  <si>
    <t>GESAMTRANG</t>
  </si>
  <si>
    <t>STNR</t>
  </si>
  <si>
    <t>KUERZEL</t>
  </si>
  <si>
    <t>SOLLVERBRAUCH</t>
  </si>
  <si>
    <t>ISTVERBRAUCH</t>
  </si>
  <si>
    <t>SOLLVERBRAUCH_AVG</t>
  </si>
  <si>
    <t>ISTVERBRAUCH_AVG</t>
  </si>
  <si>
    <t>VERBRAUCHSPUNKTE</t>
  </si>
  <si>
    <t>FAHRER1_NAME</t>
  </si>
  <si>
    <t>FAHRER1_VORNAME</t>
  </si>
  <si>
    <t>FAHRER1_SPONSOR</t>
  </si>
  <si>
    <t>FAHRER1_LIZENZ</t>
  </si>
  <si>
    <t>FAHRZEUG</t>
  </si>
  <si>
    <t>BEWERBER</t>
  </si>
  <si>
    <t>BEWERBER-LIZENZ</t>
  </si>
  <si>
    <t>KLASSE</t>
  </si>
  <si>
    <t>KLASSENRANG</t>
  </si>
  <si>
    <t>GRUPPENRANG</t>
  </si>
  <si>
    <t>FAHRER2_NAME</t>
  </si>
  <si>
    <t>FAHRER2_VORNAME</t>
  </si>
  <si>
    <t>FAHRER2_ORT</t>
  </si>
  <si>
    <t>FAHRER2_SPONSOR</t>
  </si>
  <si>
    <t>FAHRER2_LIZENZ</t>
  </si>
  <si>
    <t>FAHRER3_NAME</t>
  </si>
  <si>
    <t>FAHRER3_VORNAME</t>
  </si>
  <si>
    <t>FAHRER3_ORT</t>
  </si>
  <si>
    <t>FAHRER3_SPONSOR</t>
  </si>
  <si>
    <t>FAHRER3_LIZENZ</t>
  </si>
  <si>
    <t>FAHRER4_NAME</t>
  </si>
  <si>
    <t>FAHRER4_VORNAME</t>
  </si>
  <si>
    <t>FAHRER4_ORT</t>
  </si>
  <si>
    <t>FAHRER4_SPONSOR</t>
  </si>
  <si>
    <t>FAHRER4_LIZENZ</t>
  </si>
  <si>
    <t>GESAMTZEIT</t>
  </si>
  <si>
    <t>GESAMTPUNKTE</t>
  </si>
  <si>
    <t>RUECKSTAND</t>
  </si>
  <si>
    <t>DURCHSCHNITTSZEIT</t>
  </si>
  <si>
    <t>KLASSENRUECKSTAND</t>
  </si>
  <si>
    <t>GRUPPENRUECKSTAND</t>
  </si>
  <si>
    <t>RUNDENZAHL</t>
  </si>
  <si>
    <t>GESTARTET2</t>
  </si>
  <si>
    <t>GEWERTET3</t>
  </si>
  <si>
    <t>NICHTGEWERTET4</t>
  </si>
  <si>
    <t>K-GESTARTET</t>
  </si>
  <si>
    <t>K-GEWERTET</t>
  </si>
  <si>
    <t>K-NICHTGEWERTET</t>
  </si>
  <si>
    <t>G-GESTARTET</t>
  </si>
  <si>
    <t>G-GEWERTET</t>
  </si>
  <si>
    <t>G-NICHTGEWERTET</t>
  </si>
  <si>
    <t>GRUPPE</t>
  </si>
  <si>
    <t>GRUPPENBEZEICHNUNG</t>
  </si>
  <si>
    <t>STRAFPUNKTE</t>
  </si>
  <si>
    <t>STATUS</t>
  </si>
  <si>
    <t>KLASSEKURZ</t>
  </si>
  <si>
    <t>RD01ZT</t>
  </si>
  <si>
    <t>RD01ST</t>
  </si>
  <si>
    <t>RD01KM</t>
  </si>
  <si>
    <t>RD02ZT</t>
  </si>
  <si>
    <t>RD02ST</t>
  </si>
  <si>
    <t>RD02KM</t>
  </si>
  <si>
    <t>RD03ZT</t>
  </si>
  <si>
    <t>RD03ST</t>
  </si>
  <si>
    <t>RD03KM</t>
  </si>
  <si>
    <t>RD27ZT</t>
  </si>
  <si>
    <t>RD27ST</t>
  </si>
  <si>
    <t>RD27KM</t>
  </si>
  <si>
    <t>RD28ZT</t>
  </si>
  <si>
    <t>RD28ST</t>
  </si>
  <si>
    <t>RD28KM</t>
  </si>
  <si>
    <t>RD29ZT</t>
  </si>
  <si>
    <t>RD29ST</t>
  </si>
  <si>
    <t>RD29KM</t>
  </si>
  <si>
    <t>RD30ZT</t>
  </si>
  <si>
    <t>RD30ST</t>
  </si>
  <si>
    <t>RD30KM</t>
  </si>
  <si>
    <t>RD31ZT</t>
  </si>
  <si>
    <t>RD31ST</t>
  </si>
  <si>
    <t>RD31KM</t>
  </si>
  <si>
    <t>RD32ZT</t>
  </si>
  <si>
    <t>RD32ST</t>
  </si>
  <si>
    <t>RD32KM</t>
  </si>
  <si>
    <t>RD33ZT</t>
  </si>
  <si>
    <t>RD33ST</t>
  </si>
  <si>
    <t>RD33KM</t>
  </si>
  <si>
    <t>RD34ZT</t>
  </si>
  <si>
    <t>RD34ST</t>
  </si>
  <si>
    <t>RD34KM</t>
  </si>
  <si>
    <t>RD35ZT</t>
  </si>
  <si>
    <t>RD35ST</t>
  </si>
  <si>
    <t>RD35KM</t>
  </si>
  <si>
    <t>RD36ZT</t>
  </si>
  <si>
    <t>RD36ST</t>
  </si>
  <si>
    <t>RD36KM</t>
  </si>
  <si>
    <t>RD37ZT</t>
  </si>
  <si>
    <t>RD37ST</t>
  </si>
  <si>
    <t>RD37KM</t>
  </si>
  <si>
    <t>RD38ZT</t>
  </si>
  <si>
    <t>RD38ST</t>
  </si>
  <si>
    <t>RD38KM</t>
  </si>
  <si>
    <t>RD39ZT</t>
  </si>
  <si>
    <t>RD39ST</t>
  </si>
  <si>
    <t>RD39KM</t>
  </si>
  <si>
    <t>RD40ZT</t>
  </si>
  <si>
    <t>RD40ST</t>
  </si>
  <si>
    <t>RD40KM</t>
  </si>
  <si>
    <t>RD41ZT</t>
  </si>
  <si>
    <t>RD41ST</t>
  </si>
  <si>
    <t>RD41KM</t>
  </si>
  <si>
    <t>RD42ZT</t>
  </si>
  <si>
    <t>RD42ST</t>
  </si>
  <si>
    <t>RD42KM</t>
  </si>
  <si>
    <t>RD43ZT</t>
  </si>
  <si>
    <t>RD43ST</t>
  </si>
  <si>
    <t>RD43KM</t>
  </si>
  <si>
    <t>RD44ZT</t>
  </si>
  <si>
    <t>RD44ST</t>
  </si>
  <si>
    <t>RD44KM</t>
  </si>
  <si>
    <t>RD45ZT</t>
  </si>
  <si>
    <t>RD45ST</t>
  </si>
  <si>
    <t>RD45KM</t>
  </si>
  <si>
    <t>RD46ZT</t>
  </si>
  <si>
    <t>RD46ST</t>
  </si>
  <si>
    <t>RD46KM</t>
  </si>
  <si>
    <t>RD47ZT</t>
  </si>
  <si>
    <t>RD47ST</t>
  </si>
  <si>
    <t>RD47KM</t>
  </si>
  <si>
    <t>RD48ZT</t>
  </si>
  <si>
    <t>RD48ST</t>
  </si>
  <si>
    <t>RD48KM</t>
  </si>
  <si>
    <t>RD49ZT</t>
  </si>
  <si>
    <t>RD49ST</t>
  </si>
  <si>
    <t>RD49KM</t>
  </si>
  <si>
    <t>RD50ZT</t>
  </si>
  <si>
    <t>RD50ST</t>
  </si>
  <si>
    <t>RD50KM</t>
  </si>
  <si>
    <t>RD51ZT</t>
  </si>
  <si>
    <t>RD51ST</t>
  </si>
  <si>
    <t>RD51KM</t>
  </si>
  <si>
    <t>RD52ZT</t>
  </si>
  <si>
    <t>RD52ST</t>
  </si>
  <si>
    <t>RD52KM</t>
  </si>
  <si>
    <t>RD53ZT</t>
  </si>
  <si>
    <t>RD53ST</t>
  </si>
  <si>
    <t>RD53KM</t>
  </si>
  <si>
    <t>RD54ZT</t>
  </si>
  <si>
    <t>RD54ST</t>
  </si>
  <si>
    <t>RD54KM</t>
  </si>
  <si>
    <t>RD55ZT</t>
  </si>
  <si>
    <t>RD55ST</t>
  </si>
  <si>
    <t>RD55KM</t>
  </si>
  <si>
    <t>RD56ZT</t>
  </si>
  <si>
    <t>RD56ST</t>
  </si>
  <si>
    <t>RD56KM</t>
  </si>
  <si>
    <t>RD57ZT</t>
  </si>
  <si>
    <t>RD57ST</t>
  </si>
  <si>
    <t>RD57KM</t>
  </si>
  <si>
    <t>RD58ZT</t>
  </si>
  <si>
    <t>Salzburg</t>
  </si>
  <si>
    <t>Cayman GTS</t>
  </si>
  <si>
    <t>Lap37</t>
  </si>
  <si>
    <t>INTD1163186</t>
  </si>
  <si>
    <t>911 (991) Coupe</t>
  </si>
  <si>
    <t>Klasse 1: bis 350 PS (255 KW)</t>
  </si>
  <si>
    <t>Klasse 2:   351 - bis 420 PS</t>
  </si>
  <si>
    <t>Klasse 3:   über 420 PS</t>
  </si>
  <si>
    <t>911 (992)*</t>
  </si>
  <si>
    <t>Porsche Club Isartal-München e.V.</t>
  </si>
  <si>
    <t>RedBull_Ring</t>
  </si>
  <si>
    <t>Red-Bull-Ring</t>
  </si>
  <si>
    <t>Red-Bull-Ring, PC Schwaben beim PSC</t>
  </si>
  <si>
    <t xml:space="preserve">Gewertet werden pro Teilnehmer maximal die 6 Prüfungen mit der höchsten Punktezahl. </t>
  </si>
  <si>
    <t>CR53349</t>
  </si>
  <si>
    <t>Herz, Dr. Rocco</t>
  </si>
  <si>
    <t>N1188871</t>
  </si>
  <si>
    <t>993 Coupe</t>
  </si>
  <si>
    <t>997 S</t>
  </si>
  <si>
    <t>PCC-Langstrecke 2020</t>
  </si>
  <si>
    <t>Category</t>
  </si>
  <si>
    <t>Category6</t>
  </si>
  <si>
    <t>Dieter</t>
  </si>
  <si>
    <t>3</t>
  </si>
  <si>
    <t>22</t>
  </si>
  <si>
    <t>Dieter Klein</t>
  </si>
  <si>
    <t>Klein</t>
  </si>
  <si>
    <t>Wulmstorf</t>
  </si>
  <si>
    <t>2:15.993</t>
  </si>
  <si>
    <t>11</t>
  </si>
  <si>
    <t>2:20.722</t>
  </si>
  <si>
    <t>52:39.525</t>
  </si>
  <si>
    <t>15:58:53.245</t>
  </si>
  <si>
    <t>2:22.359</t>
  </si>
  <si>
    <t>2:15.728</t>
  </si>
  <si>
    <t>2:17.818</t>
  </si>
  <si>
    <t>2:18.058</t>
  </si>
  <si>
    <t>2:17.782</t>
  </si>
  <si>
    <t>2:18.618</t>
  </si>
  <si>
    <t>2:17.081</t>
  </si>
  <si>
    <t>2:16.329</t>
  </si>
  <si>
    <t>2:16.362</t>
  </si>
  <si>
    <t>2:18.724</t>
  </si>
  <si>
    <t>2:35.289</t>
  </si>
  <si>
    <t>3:27.657</t>
  </si>
  <si>
    <t>2:22.076</t>
  </si>
  <si>
    <t>2:22.479</t>
  </si>
  <si>
    <t>2:23.132</t>
  </si>
  <si>
    <t>2:22.492</t>
  </si>
  <si>
    <t>2:21.880</t>
  </si>
  <si>
    <t>2:23.105</t>
  </si>
  <si>
    <t>2:22.589</t>
  </si>
  <si>
    <t>2:23.252</t>
  </si>
  <si>
    <t>Michael Rudig-Mummert</t>
  </si>
  <si>
    <t>Michael</t>
  </si>
  <si>
    <t>Rudig-Mummert</t>
  </si>
  <si>
    <t>Kempten</t>
  </si>
  <si>
    <t>2:04.478</t>
  </si>
  <si>
    <t>1179674</t>
  </si>
  <si>
    <t>17</t>
  </si>
  <si>
    <t>1:59.007</t>
  </si>
  <si>
    <t>2:11.748</t>
  </si>
  <si>
    <t>37:16.831</t>
  </si>
  <si>
    <t>16:55:34.028</t>
  </si>
  <si>
    <t>2:04.346</t>
  </si>
  <si>
    <t>2:00.330</t>
  </si>
  <si>
    <t>1:59.462</t>
  </si>
  <si>
    <t>1:55.644</t>
  </si>
  <si>
    <t>1:59.663</t>
  </si>
  <si>
    <t>2:02.744</t>
  </si>
  <si>
    <t>2:03.924</t>
  </si>
  <si>
    <t>3:24.614</t>
  </si>
  <si>
    <t>2:20.716</t>
  </si>
  <si>
    <t>2:11.945</t>
  </si>
  <si>
    <t>2:11.131</t>
  </si>
  <si>
    <t>2:11.716</t>
  </si>
  <si>
    <t>2:11.762</t>
  </si>
  <si>
    <t>2:11.860</t>
  </si>
  <si>
    <t>2:16.219</t>
  </si>
  <si>
    <t>NC1154789</t>
  </si>
  <si>
    <t>Hankook</t>
  </si>
  <si>
    <t>EC20025</t>
  </si>
  <si>
    <t>CS62627</t>
  </si>
  <si>
    <t>INTD1187710</t>
  </si>
  <si>
    <t>CH21360</t>
  </si>
  <si>
    <t>CI27314</t>
  </si>
  <si>
    <t>N1171871</t>
  </si>
  <si>
    <t>996 GT3</t>
  </si>
  <si>
    <t>CR53365</t>
  </si>
  <si>
    <t>Rabehl Dirk</t>
  </si>
  <si>
    <t>Kirschner Bert</t>
  </si>
  <si>
    <t>Potthoff Steffen</t>
  </si>
  <si>
    <t>FAHRER1_ORT</t>
  </si>
  <si>
    <t>RD58ST</t>
  </si>
  <si>
    <t>RD58KM</t>
  </si>
  <si>
    <t>RD59ZT</t>
  </si>
  <si>
    <t>RD59ST</t>
  </si>
  <si>
    <t>RD59KM</t>
  </si>
  <si>
    <t>RD60ZT</t>
  </si>
  <si>
    <t>RD60ST</t>
  </si>
  <si>
    <t>RD60KM</t>
  </si>
  <si>
    <t>AB01ZT</t>
  </si>
  <si>
    <t>AB01ST</t>
  </si>
  <si>
    <t>AB02ZT</t>
  </si>
  <si>
    <t>AB02ST</t>
  </si>
  <si>
    <t>AB03ZT</t>
  </si>
  <si>
    <t>AB03ST</t>
  </si>
  <si>
    <t>AB04ZT</t>
  </si>
  <si>
    <t>AB04ST</t>
  </si>
  <si>
    <t>AB05ZT</t>
  </si>
  <si>
    <t>AB05ST</t>
  </si>
  <si>
    <t>AB06ZT</t>
  </si>
  <si>
    <t>AB06ST</t>
  </si>
  <si>
    <t>AB07ZT</t>
  </si>
  <si>
    <t>AB07ST</t>
  </si>
  <si>
    <t>AB08ZT</t>
  </si>
  <si>
    <t>AB08ST</t>
  </si>
  <si>
    <t>AB09ZT</t>
  </si>
  <si>
    <t>AB09ST</t>
  </si>
  <si>
    <t>AB10ZT</t>
  </si>
  <si>
    <t>AB10ST</t>
  </si>
  <si>
    <t>AB11ZT</t>
  </si>
  <si>
    <t>AB11ST</t>
  </si>
  <si>
    <t>AB12ZT</t>
  </si>
  <si>
    <t>AB12ST</t>
  </si>
  <si>
    <t>AB13ZT</t>
  </si>
  <si>
    <t>AB13ST</t>
  </si>
  <si>
    <t>AB14ZT</t>
  </si>
  <si>
    <t>AB14ST</t>
  </si>
  <si>
    <t>AB15ZT</t>
  </si>
  <si>
    <t>AB15ST</t>
  </si>
  <si>
    <t>AB16ZT</t>
  </si>
  <si>
    <t>AB16ST</t>
  </si>
  <si>
    <t>AB17ZT</t>
  </si>
  <si>
    <t>AB17ST</t>
  </si>
  <si>
    <t>AB18ZT</t>
  </si>
  <si>
    <t>AB18ST</t>
  </si>
  <si>
    <t>AB19ZT</t>
  </si>
  <si>
    <t>AB19ST</t>
  </si>
  <si>
    <t>AB20ZT</t>
  </si>
  <si>
    <t>AB20ST</t>
  </si>
  <si>
    <t>AB21ZT</t>
  </si>
  <si>
    <t>AB21ST</t>
  </si>
  <si>
    <t>AB22ZT</t>
  </si>
  <si>
    <t>AB22ST</t>
  </si>
  <si>
    <t>AB23ZT</t>
  </si>
  <si>
    <t>AB23ST</t>
  </si>
  <si>
    <t>AB24ZT</t>
  </si>
  <si>
    <t>AB24ST</t>
  </si>
  <si>
    <t>AB25ZT</t>
  </si>
  <si>
    <t>AB25ST</t>
  </si>
  <si>
    <t>AB26ZT</t>
  </si>
  <si>
    <t>AB26ST</t>
  </si>
  <si>
    <t>AB27ZT</t>
  </si>
  <si>
    <t>AB27ST</t>
  </si>
  <si>
    <t>AB28ZT</t>
  </si>
  <si>
    <t>AB28ST</t>
  </si>
  <si>
    <t>AB29ZT</t>
  </si>
  <si>
    <t>AB29ST</t>
  </si>
  <si>
    <t>AB30ZT</t>
  </si>
  <si>
    <t>AB30ST</t>
  </si>
  <si>
    <t>LN01</t>
  </si>
  <si>
    <t>LD01</t>
  </si>
  <si>
    <t>L101</t>
  </si>
  <si>
    <t>L201</t>
  </si>
  <si>
    <t>LN02</t>
  </si>
  <si>
    <t>LD02</t>
  </si>
  <si>
    <t>L102</t>
  </si>
  <si>
    <t>L202</t>
  </si>
  <si>
    <t>LN03</t>
  </si>
  <si>
    <t>LD03</t>
  </si>
  <si>
    <t>L103</t>
  </si>
  <si>
    <t>L203</t>
  </si>
  <si>
    <t>LN04</t>
  </si>
  <si>
    <t>LD04</t>
  </si>
  <si>
    <t>L104</t>
  </si>
  <si>
    <t>L204</t>
  </si>
  <si>
    <t>LN05</t>
  </si>
  <si>
    <t>LD05</t>
  </si>
  <si>
    <t>L105</t>
  </si>
  <si>
    <t>L205</t>
  </si>
  <si>
    <t>LN06</t>
  </si>
  <si>
    <t>LD06</t>
  </si>
  <si>
    <t>L106</t>
  </si>
  <si>
    <t>L206</t>
  </si>
  <si>
    <t>LN07</t>
  </si>
  <si>
    <t>LD07</t>
  </si>
  <si>
    <t>L107</t>
  </si>
  <si>
    <t>L207</t>
  </si>
  <si>
    <t>LN08</t>
  </si>
  <si>
    <t>LD08</t>
  </si>
  <si>
    <t>L108</t>
  </si>
  <si>
    <t>L208</t>
  </si>
  <si>
    <t>Herz, Dr.</t>
  </si>
  <si>
    <t>2:07.329</t>
  </si>
  <si>
    <t>2:10.278</t>
  </si>
  <si>
    <t>2:10.611</t>
  </si>
  <si>
    <t>Heider</t>
  </si>
  <si>
    <t>Walter</t>
  </si>
  <si>
    <t>Göggingen</t>
  </si>
  <si>
    <t>993 4S</t>
  </si>
  <si>
    <t>PC Ortenau</t>
  </si>
  <si>
    <t>CO47133</t>
  </si>
  <si>
    <t>Ernst Johann-Hinrich</t>
  </si>
  <si>
    <t>Heider Walter</t>
  </si>
  <si>
    <t>2:17.928</t>
  </si>
  <si>
    <t>Walter Heider</t>
  </si>
  <si>
    <t>2:04.867</t>
  </si>
  <si>
    <t>NCP1061823</t>
  </si>
  <si>
    <t>N1103805</t>
  </si>
  <si>
    <t>2:02.971</t>
  </si>
  <si>
    <t>2:11.185</t>
  </si>
  <si>
    <t>49:53.182</t>
  </si>
  <si>
    <t>16:26:39.639</t>
  </si>
  <si>
    <t>2:09.083</t>
  </si>
  <si>
    <t>2:03.987</t>
  </si>
  <si>
    <t>2:04.188</t>
  </si>
  <si>
    <t>2:04.325</t>
  </si>
  <si>
    <t>2:05.904</t>
  </si>
  <si>
    <t>2:06.297</t>
  </si>
  <si>
    <t>2:05.261</t>
  </si>
  <si>
    <t>2:04.202</t>
  </si>
  <si>
    <t>2:04.246</t>
  </si>
  <si>
    <t>3:24.212</t>
  </si>
  <si>
    <t>2:08.166</t>
  </si>
  <si>
    <t>2:02.938</t>
  </si>
  <si>
    <t>2:06.566</t>
  </si>
  <si>
    <t>2:17.867</t>
  </si>
  <si>
    <t>2:20.690</t>
  </si>
  <si>
    <t>2:04.379</t>
  </si>
  <si>
    <t>2:04.454</t>
  </si>
  <si>
    <t>2:08.173</t>
  </si>
  <si>
    <t>2:04.743</t>
  </si>
  <si>
    <t>Starter 2020</t>
  </si>
  <si>
    <t>Nenn. 2020</t>
  </si>
  <si>
    <t>Starter 2021</t>
  </si>
  <si>
    <t>Nenn. 2021</t>
  </si>
  <si>
    <t>Hockenheim, Preis der Stadt Stuttgart</t>
  </si>
  <si>
    <t>Red Bull Ring</t>
  </si>
  <si>
    <t>Hockenheim_PdSS</t>
  </si>
  <si>
    <t>In die Wertung kommen Teilnehmer mit mindestens 4 PCC-Langstrecke Prüfungen</t>
  </si>
  <si>
    <t>Franciacorta, PCD</t>
  </si>
  <si>
    <t>Hockenheim beim Preis der Stadt Stuttgart, PCD</t>
  </si>
  <si>
    <t>CH22119</t>
  </si>
  <si>
    <t>CS62661</t>
  </si>
  <si>
    <t>CI28250</t>
  </si>
  <si>
    <t>CR53335</t>
  </si>
  <si>
    <t>CI28226</t>
  </si>
  <si>
    <t>ET21004</t>
  </si>
  <si>
    <t>CI27239</t>
  </si>
  <si>
    <t>PC Heilbronn-Hohenlohe</t>
  </si>
  <si>
    <t>N1071254</t>
  </si>
  <si>
    <t xml:space="preserve"> NA1121235</t>
  </si>
  <si>
    <t>NCP1159685</t>
  </si>
  <si>
    <t>N1208998</t>
  </si>
  <si>
    <t>1138313</t>
  </si>
  <si>
    <t>IntD1134241</t>
  </si>
  <si>
    <t>911 (992) S</t>
  </si>
  <si>
    <t>Cayman R</t>
  </si>
  <si>
    <t>CXX999</t>
  </si>
  <si>
    <t>Gast Diehl Florian</t>
  </si>
  <si>
    <t>Bier Herbert</t>
  </si>
  <si>
    <t>Friedrich Andreas</t>
  </si>
  <si>
    <t>Herz Dr. Rocco</t>
  </si>
  <si>
    <t>Horwath Jan</t>
  </si>
  <si>
    <t>Klein Dieter</t>
  </si>
  <si>
    <t>Kohm Dieter</t>
  </si>
  <si>
    <t>Kramer Ulrich</t>
  </si>
  <si>
    <t>Richter Martin</t>
  </si>
  <si>
    <t>Rieb Friedhelm</t>
  </si>
  <si>
    <t>Rudig-Mummert Michael</t>
  </si>
  <si>
    <t>Schupp Dr. Robert</t>
  </si>
  <si>
    <t>Stork Remo</t>
  </si>
  <si>
    <t>Töpel Thorsten</t>
  </si>
  <si>
    <t>Volke Andreas</t>
  </si>
  <si>
    <t>Wittmann Horst</t>
  </si>
  <si>
    <t>Diehl Florian(Rabehl)</t>
  </si>
  <si>
    <t>Caroli Steve(Richter)</t>
  </si>
  <si>
    <t>Jahreswertung PCC-Langstrecke 2021</t>
  </si>
  <si>
    <t>PCCL2021</t>
  </si>
  <si>
    <t>FINISHED</t>
  </si>
  <si>
    <t>Rocco Herz</t>
  </si>
  <si>
    <t>2:24.119</t>
  </si>
  <si>
    <t>2:31.137</t>
  </si>
  <si>
    <t>58:03.347</t>
  </si>
  <si>
    <t>17:49:56.729</t>
  </si>
  <si>
    <t>2:38.261</t>
  </si>
  <si>
    <t>2:25.945</t>
  </si>
  <si>
    <t>2:26.068</t>
  </si>
  <si>
    <t>2:26.095</t>
  </si>
  <si>
    <t>2:26.163</t>
  </si>
  <si>
    <t>2:25.870</t>
  </si>
  <si>
    <t>2:24.988</t>
  </si>
  <si>
    <t>2:25.108</t>
  </si>
  <si>
    <t>2:24.963</t>
  </si>
  <si>
    <t>2:31.282</t>
  </si>
  <si>
    <t>3:44.493</t>
  </si>
  <si>
    <t>2:23.957</t>
  </si>
  <si>
    <t>2:25.643</t>
  </si>
  <si>
    <t>2:24.602</t>
  </si>
  <si>
    <t>2:29.232</t>
  </si>
  <si>
    <t>2:29.719</t>
  </si>
  <si>
    <t>2:31.229</t>
  </si>
  <si>
    <t>2:30.841</t>
  </si>
  <si>
    <t>2:31.107</t>
  </si>
  <si>
    <t>2:31.105</t>
  </si>
  <si>
    <t>2:31.420</t>
  </si>
  <si>
    <t>Klasse 3 über420 PS (308 KW)</t>
  </si>
  <si>
    <t>Jan Horwath</t>
  </si>
  <si>
    <t>Jan</t>
  </si>
  <si>
    <t>Horwath</t>
  </si>
  <si>
    <t>Mildenau</t>
  </si>
  <si>
    <t>1:58.670</t>
  </si>
  <si>
    <t>2:08.392</t>
  </si>
  <si>
    <t>57:34.490</t>
  </si>
  <si>
    <t>17:48:29.643</t>
  </si>
  <si>
    <t>2:04.458</t>
  </si>
  <si>
    <t>2:04.362</t>
  </si>
  <si>
    <t>2:00.261</t>
  </si>
  <si>
    <t>2:05.002</t>
  </si>
  <si>
    <t>2:04.061</t>
  </si>
  <si>
    <t>2:01.678</t>
  </si>
  <si>
    <t>2:03.224</t>
  </si>
  <si>
    <t>2:00.196</t>
  </si>
  <si>
    <t>2:02.032</t>
  </si>
  <si>
    <t>2:01.409</t>
  </si>
  <si>
    <t>2:19.098</t>
  </si>
  <si>
    <t>3:30.128</t>
  </si>
  <si>
    <t>1:58.860</t>
  </si>
  <si>
    <t>1:59.483</t>
  </si>
  <si>
    <t>1:58.808</t>
  </si>
  <si>
    <t>1:59.941</t>
  </si>
  <si>
    <t>2:04.351</t>
  </si>
  <si>
    <t>2:09.456</t>
  </si>
  <si>
    <t>2:08.451</t>
  </si>
  <si>
    <t>2:09.871</t>
  </si>
  <si>
    <t>1:59.120</t>
  </si>
  <si>
    <t>2:02.523</t>
  </si>
  <si>
    <t>2:12.958</t>
  </si>
  <si>
    <t>1:55.118</t>
  </si>
  <si>
    <t>2:32.579</t>
  </si>
  <si>
    <t>Herbert Bier</t>
  </si>
  <si>
    <t>Herbert</t>
  </si>
  <si>
    <t>Bier</t>
  </si>
  <si>
    <t>Karlsruhe</t>
  </si>
  <si>
    <t>911</t>
  </si>
  <si>
    <t>2:22.970</t>
  </si>
  <si>
    <t>2:32.476</t>
  </si>
  <si>
    <t>58:11.220</t>
  </si>
  <si>
    <t>17:49:59.952</t>
  </si>
  <si>
    <t>2:37.198</t>
  </si>
  <si>
    <t>2:33.427</t>
  </si>
  <si>
    <t>2:25.776</t>
  </si>
  <si>
    <t>2:29.062</t>
  </si>
  <si>
    <t>2:24.646</t>
  </si>
  <si>
    <t>2:24.949</t>
  </si>
  <si>
    <t>2:40.662</t>
  </si>
  <si>
    <t>3:54.071</t>
  </si>
  <si>
    <t>2:26.649</t>
  </si>
  <si>
    <t>2:24.096</t>
  </si>
  <si>
    <t>2:28.577</t>
  </si>
  <si>
    <t>2:27.083</t>
  </si>
  <si>
    <t>2:30.033</t>
  </si>
  <si>
    <t>2:26.545</t>
  </si>
  <si>
    <t>2:25.100</t>
  </si>
  <si>
    <t>2:27.862</t>
  </si>
  <si>
    <t>2:26.935</t>
  </si>
  <si>
    <t>2:27.089</t>
  </si>
  <si>
    <t>2:21.045</t>
  </si>
  <si>
    <t>2:30.006</t>
  </si>
  <si>
    <t>Bert Kirschner</t>
  </si>
  <si>
    <t>Bert</t>
  </si>
  <si>
    <t>Kirschner</t>
  </si>
  <si>
    <t>Eggstätt</t>
  </si>
  <si>
    <t>2:01.579</t>
  </si>
  <si>
    <t>2:07.947</t>
  </si>
  <si>
    <t>57:03.177</t>
  </si>
  <si>
    <t>17:48:08.243</t>
  </si>
  <si>
    <t>2:10.240</t>
  </si>
  <si>
    <t>2:02.590</t>
  </si>
  <si>
    <t>2:02.213</t>
  </si>
  <si>
    <t>2:01.808</t>
  </si>
  <si>
    <t>2:03.556</t>
  </si>
  <si>
    <t>2:01.634</t>
  </si>
  <si>
    <t>2:02.266</t>
  </si>
  <si>
    <t>2:02.657</t>
  </si>
  <si>
    <t>2:02.717</t>
  </si>
  <si>
    <t>2:04.272</t>
  </si>
  <si>
    <t>2:08.899</t>
  </si>
  <si>
    <t>3:32.562</t>
  </si>
  <si>
    <t>2:02.542</t>
  </si>
  <si>
    <t>2:03.501</t>
  </si>
  <si>
    <t>2:03.357</t>
  </si>
  <si>
    <t>2:02.642</t>
  </si>
  <si>
    <t>2:03.326</t>
  </si>
  <si>
    <t>2:01.047</t>
  </si>
  <si>
    <t>2:02.974</t>
  </si>
  <si>
    <t>2:02.959</t>
  </si>
  <si>
    <t>2:02.359</t>
  </si>
  <si>
    <t>2:05.634</t>
  </si>
  <si>
    <t>2:02.930</t>
  </si>
  <si>
    <t>2:01.910</t>
  </si>
  <si>
    <t>2:03.056</t>
  </si>
  <si>
    <t>Ulrich Kramer</t>
  </si>
  <si>
    <t>Ulrich</t>
  </si>
  <si>
    <t>Kramer</t>
  </si>
  <si>
    <t>Neustadt/Orla</t>
  </si>
  <si>
    <t>2:13.768</t>
  </si>
  <si>
    <t>2:25.458</t>
  </si>
  <si>
    <t>57:22.309</t>
  </si>
  <si>
    <t>17:48:49.778</t>
  </si>
  <si>
    <t>2:24.966</t>
  </si>
  <si>
    <t>2:23.076</t>
  </si>
  <si>
    <t>2:19.354</t>
  </si>
  <si>
    <t>2:19.335</t>
  </si>
  <si>
    <t>2:18.462</t>
  </si>
  <si>
    <t>2:19.262</t>
  </si>
  <si>
    <t>2:20.868</t>
  </si>
  <si>
    <t>2:19.662</t>
  </si>
  <si>
    <t>2:19.500</t>
  </si>
  <si>
    <t>2:19.498</t>
  </si>
  <si>
    <t>2:28.809</t>
  </si>
  <si>
    <t>3:42.552</t>
  </si>
  <si>
    <t>2:22.024</t>
  </si>
  <si>
    <t>2:20.321</t>
  </si>
  <si>
    <t>2:21.009</t>
  </si>
  <si>
    <t>2:18.227</t>
  </si>
  <si>
    <t>2:19.842</t>
  </si>
  <si>
    <t>2:19.750</t>
  </si>
  <si>
    <t>2:24.329</t>
  </si>
  <si>
    <t>2:16.006</t>
  </si>
  <si>
    <t>2:14.800</t>
  </si>
  <si>
    <t>2:11.431</t>
  </si>
  <si>
    <t>Horst Wittmann</t>
  </si>
  <si>
    <t>Horst</t>
  </si>
  <si>
    <t>Wittmann</t>
  </si>
  <si>
    <t>Oberaudorf</t>
  </si>
  <si>
    <t>2:24.449</t>
  </si>
  <si>
    <t>2:31.259</t>
  </si>
  <si>
    <t>58:03.362</t>
  </si>
  <si>
    <t>17:49:57.625</t>
  </si>
  <si>
    <t>2:38.113</t>
  </si>
  <si>
    <t>2:25.147</t>
  </si>
  <si>
    <t>2:25.065</t>
  </si>
  <si>
    <t>2:26.329</t>
  </si>
  <si>
    <t>2:25.785</t>
  </si>
  <si>
    <t>2:26.436</t>
  </si>
  <si>
    <t>2:25.912</t>
  </si>
  <si>
    <t>2:25.074</t>
  </si>
  <si>
    <t>2:24.995</t>
  </si>
  <si>
    <t>2:32.424</t>
  </si>
  <si>
    <t>3:43.358</t>
  </si>
  <si>
    <t>2:24.165</t>
  </si>
  <si>
    <t>2:25.390</t>
  </si>
  <si>
    <t>2:24.741</t>
  </si>
  <si>
    <t>2:29.415</t>
  </si>
  <si>
    <t>2:29.404</t>
  </si>
  <si>
    <t>2:32.606</t>
  </si>
  <si>
    <t>2:29.479</t>
  </si>
  <si>
    <t>2:31.316</t>
  </si>
  <si>
    <t>2:31.274</t>
  </si>
  <si>
    <t>2:31.226</t>
  </si>
  <si>
    <t>NOT STARTED</t>
  </si>
  <si>
    <t>Andreas Friedrich</t>
  </si>
  <si>
    <t>Andreas</t>
  </si>
  <si>
    <t>Friedrich</t>
  </si>
  <si>
    <t>Usingen</t>
  </si>
  <si>
    <t>2:18.530</t>
  </si>
  <si>
    <t>2:25.718</t>
  </si>
  <si>
    <t>53:14.973</t>
  </si>
  <si>
    <t>17:44:41.187</t>
  </si>
  <si>
    <t>2:25.034</t>
  </si>
  <si>
    <t>2:20.470</t>
  </si>
  <si>
    <t>2:24.306</t>
  </si>
  <si>
    <t>2:18.769</t>
  </si>
  <si>
    <t>2:19.552</t>
  </si>
  <si>
    <t>2:20.588</t>
  </si>
  <si>
    <t>2:20.789</t>
  </si>
  <si>
    <t>2:20.251</t>
  </si>
  <si>
    <t>2:27.494</t>
  </si>
  <si>
    <t>3:38.947</t>
  </si>
  <si>
    <t>2:21.109</t>
  </si>
  <si>
    <t>2:20.791</t>
  </si>
  <si>
    <t>2:20.903</t>
  </si>
  <si>
    <t>2:21.058</t>
  </si>
  <si>
    <t>2:20.681</t>
  </si>
  <si>
    <t>2:20.216</t>
  </si>
  <si>
    <t>2:21.801</t>
  </si>
  <si>
    <t>2:20.133</t>
  </si>
  <si>
    <t>2:30.101</t>
  </si>
  <si>
    <t>2:17.732</t>
  </si>
  <si>
    <t>Rabehl-Diehl</t>
  </si>
  <si>
    <t>Dirk Rabehl</t>
  </si>
  <si>
    <t>Dirk</t>
  </si>
  <si>
    <t>Rabehl</t>
  </si>
  <si>
    <t>Koblenz</t>
  </si>
  <si>
    <t>NA1121235</t>
  </si>
  <si>
    <t>2:09.176</t>
  </si>
  <si>
    <t>2:22.607</t>
  </si>
  <si>
    <t>56:20.688</t>
  </si>
  <si>
    <t>17:48:00.049</t>
  </si>
  <si>
    <t>2:28.005</t>
  </si>
  <si>
    <t>2:21.175</t>
  </si>
  <si>
    <t>2:22.905</t>
  </si>
  <si>
    <t>2:23.594</t>
  </si>
  <si>
    <t>2:25.205</t>
  </si>
  <si>
    <t>2:22.762</t>
  </si>
  <si>
    <t>2:20.361</t>
  </si>
  <si>
    <t>2:30.502</t>
  </si>
  <si>
    <t>3:49.803</t>
  </si>
  <si>
    <t>2:23.114</t>
  </si>
  <si>
    <t>2:14.342</t>
  </si>
  <si>
    <t>2:12.334</t>
  </si>
  <si>
    <t>2:10.012</t>
  </si>
  <si>
    <t>2:15.195</t>
  </si>
  <si>
    <t>2:17.447</t>
  </si>
  <si>
    <t>2:13.419</t>
  </si>
  <si>
    <t>2:10.446</t>
  </si>
  <si>
    <t>2:11.449</t>
  </si>
  <si>
    <t>2:09.254</t>
  </si>
  <si>
    <t>2:09.233</t>
  </si>
  <si>
    <t>2:09.265</t>
  </si>
  <si>
    <t>Florian Diehl</t>
  </si>
  <si>
    <t>Florian</t>
  </si>
  <si>
    <t>Diehl</t>
  </si>
  <si>
    <t>Hofheium</t>
  </si>
  <si>
    <t>Dieter Kohm</t>
  </si>
  <si>
    <t>Kohm</t>
  </si>
  <si>
    <t>Rödersheim</t>
  </si>
  <si>
    <t>2:07.324</t>
  </si>
  <si>
    <t>2:14.872</t>
  </si>
  <si>
    <t>44:53.584</t>
  </si>
  <si>
    <t>17:36:09.508</t>
  </si>
  <si>
    <t>2:21.042</t>
  </si>
  <si>
    <t>2:10.276</t>
  </si>
  <si>
    <t>2:09.262</t>
  </si>
  <si>
    <t>2:08.911</t>
  </si>
  <si>
    <t>2:07.477</t>
  </si>
  <si>
    <t>2:09.788</t>
  </si>
  <si>
    <t>2:08.165</t>
  </si>
  <si>
    <t>2:07.779</t>
  </si>
  <si>
    <t>2:09.351</t>
  </si>
  <si>
    <t>2:09.237</t>
  </si>
  <si>
    <t>2:17.248</t>
  </si>
  <si>
    <t>3:34.309</t>
  </si>
  <si>
    <t>2:07.880</t>
  </si>
  <si>
    <t>2:11.473</t>
  </si>
  <si>
    <t>2:08.882</t>
  </si>
  <si>
    <t>2:14.083</t>
  </si>
  <si>
    <t>2:09.299</t>
  </si>
  <si>
    <t>2:06.926</t>
  </si>
  <si>
    <t>Thorsten Töpel</t>
  </si>
  <si>
    <t>Thorsten</t>
  </si>
  <si>
    <t>Töpel</t>
  </si>
  <si>
    <t>Halle</t>
  </si>
  <si>
    <t>2:09.726</t>
  </si>
  <si>
    <t>2:21.812</t>
  </si>
  <si>
    <t>56:08.983</t>
  </si>
  <si>
    <t>17:47:43.847</t>
  </si>
  <si>
    <t>2:23.854</t>
  </si>
  <si>
    <t>2:21.174</t>
  </si>
  <si>
    <t>2:19.205</t>
  </si>
  <si>
    <t>2:20.244</t>
  </si>
  <si>
    <t>2:12.654</t>
  </si>
  <si>
    <t>2:14.639</t>
  </si>
  <si>
    <t>2:16.353</t>
  </si>
  <si>
    <t>2:21.692</t>
  </si>
  <si>
    <t>3:25.087</t>
  </si>
  <si>
    <t>2:15.582</t>
  </si>
  <si>
    <t>2:13.870</t>
  </si>
  <si>
    <t>2:13.706</t>
  </si>
  <si>
    <t>2:14.233</t>
  </si>
  <si>
    <t>2:16.552</t>
  </si>
  <si>
    <t>2:22.176</t>
  </si>
  <si>
    <t>2:19.611</t>
  </si>
  <si>
    <t>2:13.726</t>
  </si>
  <si>
    <t>2:40.195</t>
  </si>
  <si>
    <t>2:22.116</t>
  </si>
  <si>
    <t>2:11.457</t>
  </si>
  <si>
    <t>2:10.254</t>
  </si>
  <si>
    <t>2:09.065</t>
  </si>
  <si>
    <t>Johann-Hinrich Ernst</t>
  </si>
  <si>
    <t>Johann-Hinrich</t>
  </si>
  <si>
    <t>Ernst</t>
  </si>
  <si>
    <t>Rietberg</t>
  </si>
  <si>
    <t>2:16.499</t>
  </si>
  <si>
    <t>2:23.906</t>
  </si>
  <si>
    <t>50:25.447</t>
  </si>
  <si>
    <t>17:42:02.050</t>
  </si>
  <si>
    <t>2:44.229</t>
  </si>
  <si>
    <t>2:19.203</t>
  </si>
  <si>
    <t>2:17.985</t>
  </si>
  <si>
    <t>2:19.929</t>
  </si>
  <si>
    <t>2:21.479</t>
  </si>
  <si>
    <t>2:18.752</t>
  </si>
  <si>
    <t>2:18.014</t>
  </si>
  <si>
    <t>2:17.497</t>
  </si>
  <si>
    <t>2:18.186</t>
  </si>
  <si>
    <t>2:17.129</t>
  </si>
  <si>
    <t>2:17.354</t>
  </si>
  <si>
    <t>2:26.062</t>
  </si>
  <si>
    <t>3:41.861</t>
  </si>
  <si>
    <t>2:19.600</t>
  </si>
  <si>
    <t>2:20.834</t>
  </si>
  <si>
    <t>2:16.791</t>
  </si>
  <si>
    <t>2:14.571</t>
  </si>
  <si>
    <t>2:17.071</t>
  </si>
  <si>
    <t>2:18.495</t>
  </si>
  <si>
    <t>Richter-Caroli</t>
  </si>
  <si>
    <t>Martin Richter</t>
  </si>
  <si>
    <t>Martin</t>
  </si>
  <si>
    <t>Richter</t>
  </si>
  <si>
    <t>Annaberg- Buchholz</t>
  </si>
  <si>
    <t>1:56.970</t>
  </si>
  <si>
    <t>2:07.241</t>
  </si>
  <si>
    <t>57:01.684</t>
  </si>
  <si>
    <t>17:48:04.190</t>
  </si>
  <si>
    <t>2:11.813</t>
  </si>
  <si>
    <t>2:01.095</t>
  </si>
  <si>
    <t>2:01.973</t>
  </si>
  <si>
    <t>2:00.663</t>
  </si>
  <si>
    <t>2:00.751</t>
  </si>
  <si>
    <t>2:01.144</t>
  </si>
  <si>
    <t>1:58.322</t>
  </si>
  <si>
    <t>1:58.597</t>
  </si>
  <si>
    <t>2:01.312</t>
  </si>
  <si>
    <t>2:09.656</t>
  </si>
  <si>
    <t>4:00.723</t>
  </si>
  <si>
    <t>2:05.653</t>
  </si>
  <si>
    <t>1:59.196</t>
  </si>
  <si>
    <t>2:00.260</t>
  </si>
  <si>
    <t>1:59.688</t>
  </si>
  <si>
    <t>1:59.223</t>
  </si>
  <si>
    <t>2:01.055</t>
  </si>
  <si>
    <t>1:59.019</t>
  </si>
  <si>
    <t>2:04.911</t>
  </si>
  <si>
    <t>2:02.821</t>
  </si>
  <si>
    <t>2:01.092</t>
  </si>
  <si>
    <t>2:09.843</t>
  </si>
  <si>
    <t>4:12.719</t>
  </si>
  <si>
    <t>1:55.944</t>
  </si>
  <si>
    <t>Steve Caroli</t>
  </si>
  <si>
    <t>Steve</t>
  </si>
  <si>
    <t>Caroli</t>
  </si>
  <si>
    <t>2:05.091</t>
  </si>
  <si>
    <t>2:11.062</t>
  </si>
  <si>
    <t>43:55.237</t>
  </si>
  <si>
    <t>17:34:51.564</t>
  </si>
  <si>
    <t>2:06.623</t>
  </si>
  <si>
    <t>2:11.737</t>
  </si>
  <si>
    <t>2:05.357</t>
  </si>
  <si>
    <t>2:04.227</t>
  </si>
  <si>
    <t>2:06.505</t>
  </si>
  <si>
    <t>2:06.884</t>
  </si>
  <si>
    <t>2:05.840</t>
  </si>
  <si>
    <t>2:09.607</t>
  </si>
  <si>
    <t>2:08.940</t>
  </si>
  <si>
    <t>2:06.133</t>
  </si>
  <si>
    <t>2:07.011</t>
  </si>
  <si>
    <t>2:06.629</t>
  </si>
  <si>
    <t>2:15.617</t>
  </si>
  <si>
    <t>3:33.176</t>
  </si>
  <si>
    <t>2:05.899</t>
  </si>
  <si>
    <t>2:06.227</t>
  </si>
  <si>
    <t>2:05.348</t>
  </si>
  <si>
    <t>Robert Schupp</t>
  </si>
  <si>
    <t>Robert</t>
  </si>
  <si>
    <t>Schupp</t>
  </si>
  <si>
    <t>Tutzing</t>
  </si>
  <si>
    <t>2:14.259</t>
  </si>
  <si>
    <t>2:22.439</t>
  </si>
  <si>
    <t>57:05.162</t>
  </si>
  <si>
    <t>17:48:42.850</t>
  </si>
  <si>
    <t>2:35.161</t>
  </si>
  <si>
    <t>2:20.761</t>
  </si>
  <si>
    <t>2:21.431</t>
  </si>
  <si>
    <t>2:20.546</t>
  </si>
  <si>
    <t>2:19.185</t>
  </si>
  <si>
    <t>2:19.642</t>
  </si>
  <si>
    <t>2:18.465</t>
  </si>
  <si>
    <t>2:17.627</t>
  </si>
  <si>
    <t>2:20.333</t>
  </si>
  <si>
    <t>2:16.884</t>
  </si>
  <si>
    <t>2:35.538</t>
  </si>
  <si>
    <t>3:41.825</t>
  </si>
  <si>
    <t>2:14.415</t>
  </si>
  <si>
    <t>2:25.173</t>
  </si>
  <si>
    <t>2:15.140</t>
  </si>
  <si>
    <t>2:14.453</t>
  </si>
  <si>
    <t>2:15.977</t>
  </si>
  <si>
    <t>2:13.821</t>
  </si>
  <si>
    <t>2:15.324</t>
  </si>
  <si>
    <t>2:15.103</t>
  </si>
  <si>
    <t>2:15.012</t>
  </si>
  <si>
    <t>2:16.648</t>
  </si>
  <si>
    <t>Friedhelm Rieb</t>
  </si>
  <si>
    <t>Friedhelm</t>
  </si>
  <si>
    <t>Rieb</t>
  </si>
  <si>
    <t>Breidenbach</t>
  </si>
  <si>
    <t>2:05.774</t>
  </si>
  <si>
    <t>2:14.920</t>
  </si>
  <si>
    <t>52:51.330</t>
  </si>
  <si>
    <t>17:43:48.919</t>
  </si>
  <si>
    <t>2:09.340</t>
  </si>
  <si>
    <t>2:13.442</t>
  </si>
  <si>
    <t>2:14.843</t>
  </si>
  <si>
    <t>2:07.304</t>
  </si>
  <si>
    <t>2:10.434</t>
  </si>
  <si>
    <t>2:06.686</t>
  </si>
  <si>
    <t>2:09.329</t>
  </si>
  <si>
    <t>2:07.278</t>
  </si>
  <si>
    <t>2:07.027</t>
  </si>
  <si>
    <t>2:06.258</t>
  </si>
  <si>
    <t>2:06.837</t>
  </si>
  <si>
    <t>2:06.150</t>
  </si>
  <si>
    <t>2:08.379</t>
  </si>
  <si>
    <t>2:15.845</t>
  </si>
  <si>
    <t>3:25.392</t>
  </si>
  <si>
    <t>2:06.367</t>
  </si>
  <si>
    <t>2:05.407</t>
  </si>
  <si>
    <t>2:07.669</t>
  </si>
  <si>
    <t>2:09.642</t>
  </si>
  <si>
    <t>2:06.989</t>
  </si>
  <si>
    <t>2:09.107</t>
  </si>
  <si>
    <t>2:10.911</t>
  </si>
  <si>
    <t>Remo Stork</t>
  </si>
  <si>
    <t>Remo</t>
  </si>
  <si>
    <t>Stork</t>
  </si>
  <si>
    <t>Hamburg</t>
  </si>
  <si>
    <t>2:02.892</t>
  </si>
  <si>
    <t>2:07.056</t>
  </si>
  <si>
    <t>57:50.848</t>
  </si>
  <si>
    <t>17:49:12.628</t>
  </si>
  <si>
    <t>2:11.725</t>
  </si>
  <si>
    <t>2:06.271</t>
  </si>
  <si>
    <t>2:05.708</t>
  </si>
  <si>
    <t>2:05.596</t>
  </si>
  <si>
    <t>2:06.541</t>
  </si>
  <si>
    <t>2:04.096</t>
  </si>
  <si>
    <t>2:07.205</t>
  </si>
  <si>
    <t>2:04.168</t>
  </si>
  <si>
    <t>2:04.107</t>
  </si>
  <si>
    <t>2:14.927</t>
  </si>
  <si>
    <t>3:27.015</t>
  </si>
  <si>
    <t>2:04.475</t>
  </si>
  <si>
    <t>2:03.900</t>
  </si>
  <si>
    <t>2:05.905</t>
  </si>
  <si>
    <t>2:05.640</t>
  </si>
  <si>
    <t>2:03.099</t>
  </si>
  <si>
    <t>2:05.340</t>
  </si>
  <si>
    <t>2:02.443</t>
  </si>
  <si>
    <t>2:04.267</t>
  </si>
  <si>
    <t>2:03.178</t>
  </si>
  <si>
    <t>2:04.292</t>
  </si>
  <si>
    <t>2:04.801</t>
  </si>
  <si>
    <t>2:06.864</t>
  </si>
  <si>
    <t>2:04.306</t>
  </si>
  <si>
    <t>2:05.031</t>
  </si>
  <si>
    <t>2:19.457</t>
  </si>
  <si>
    <t>2:22.551</t>
  </si>
  <si>
    <t>58:29.772</t>
  </si>
  <si>
    <t>17:50:08.398</t>
  </si>
  <si>
    <t>2:27.003</t>
  </si>
  <si>
    <t>2:22.202</t>
  </si>
  <si>
    <t>2:21.930</t>
  </si>
  <si>
    <t>2:24.490</t>
  </si>
  <si>
    <t>2:23.465</t>
  </si>
  <si>
    <t>2:23.793</t>
  </si>
  <si>
    <t>2:20.979</t>
  </si>
  <si>
    <t>2:23.006</t>
  </si>
  <si>
    <t>2:32.991</t>
  </si>
  <si>
    <t>3:45.976</t>
  </si>
  <si>
    <t>2:21.348</t>
  </si>
  <si>
    <t>2:17.437</t>
  </si>
  <si>
    <t>2:21.979</t>
  </si>
  <si>
    <t>2:20.435</t>
  </si>
  <si>
    <t>2:20.697</t>
  </si>
  <si>
    <t>2:23.227</t>
  </si>
  <si>
    <t>2:22.907</t>
  </si>
  <si>
    <t>2:23.246</t>
  </si>
  <si>
    <t>2:23.525</t>
  </si>
  <si>
    <t>2:22.110</t>
  </si>
  <si>
    <t>2:19.871</t>
  </si>
  <si>
    <t>Steffen Potthoff</t>
  </si>
  <si>
    <t>Steffen</t>
  </si>
  <si>
    <t>Potthoff</t>
  </si>
  <si>
    <t>Tübingen</t>
  </si>
  <si>
    <t>2:10.558</t>
  </si>
  <si>
    <t>2:26.362</t>
  </si>
  <si>
    <t>49:29.895</t>
  </si>
  <si>
    <t>17:40:50.538</t>
  </si>
  <si>
    <t>2:25.343</t>
  </si>
  <si>
    <t>2:14.438</t>
  </si>
  <si>
    <t>2:13.200</t>
  </si>
  <si>
    <t>2:11.614</t>
  </si>
  <si>
    <t>2:10.798</t>
  </si>
  <si>
    <t>2:10.927</t>
  </si>
  <si>
    <t>2:15.162</t>
  </si>
  <si>
    <t>2:13.845</t>
  </si>
  <si>
    <t>2:11.102</t>
  </si>
  <si>
    <t>2:19.863</t>
  </si>
  <si>
    <t>3:30.650</t>
  </si>
  <si>
    <t>2:11.995</t>
  </si>
  <si>
    <t>2:14.250</t>
  </si>
  <si>
    <t>2:21.090</t>
  </si>
  <si>
    <t>2:44.557</t>
  </si>
  <si>
    <t>2:49.130</t>
  </si>
  <si>
    <t>2:14.923</t>
  </si>
  <si>
    <t>2:09.477</t>
  </si>
  <si>
    <t>Andreas Volke</t>
  </si>
  <si>
    <t>Volke</t>
  </si>
  <si>
    <t>Soest</t>
  </si>
  <si>
    <t>2:25.613</t>
  </si>
  <si>
    <t>2:31.434</t>
  </si>
  <si>
    <t>33:33.599</t>
  </si>
  <si>
    <t>17:25:25.533</t>
  </si>
  <si>
    <t>2:37.458</t>
  </si>
  <si>
    <t>2:35.554</t>
  </si>
  <si>
    <t>2:30.057</t>
  </si>
  <si>
    <t>2:26.554</t>
  </si>
  <si>
    <t>2:25.402</t>
  </si>
  <si>
    <t>2:29.023</t>
  </si>
  <si>
    <t>2:26.216</t>
  </si>
  <si>
    <t>2:32.859</t>
  </si>
  <si>
    <t>3:40.767</t>
  </si>
  <si>
    <t>2:26.594</t>
  </si>
  <si>
    <t>Hockenheim 
Preis Stuttgart</t>
  </si>
  <si>
    <t>PCCLA-2021</t>
  </si>
  <si>
    <t>2:12.410</t>
  </si>
  <si>
    <t>10</t>
  </si>
  <si>
    <t>2:23.224</t>
  </si>
  <si>
    <t>50:02.601</t>
  </si>
  <si>
    <t>16:38:08.022</t>
  </si>
  <si>
    <t>2:17.903</t>
  </si>
  <si>
    <t>2:17.208</t>
  </si>
  <si>
    <t>2:19.420</t>
  </si>
  <si>
    <t>2:18.136</t>
  </si>
  <si>
    <t>2:17.858</t>
  </si>
  <si>
    <t>2:17.665</t>
  </si>
  <si>
    <t>2:18.099</t>
  </si>
  <si>
    <t>2:19.291</t>
  </si>
  <si>
    <t>3:00.000</t>
  </si>
  <si>
    <t>3:10.570</t>
  </si>
  <si>
    <t>2:09.632</t>
  </si>
  <si>
    <t>2:17.199</t>
  </si>
  <si>
    <t>2:19.411</t>
  </si>
  <si>
    <t>2:17.881</t>
  </si>
  <si>
    <t>2:18.610</t>
  </si>
  <si>
    <t>2:23.184</t>
  </si>
  <si>
    <t>2:23.298</t>
  </si>
  <si>
    <t>2:23.375</t>
  </si>
  <si>
    <t>2:02.518</t>
  </si>
  <si>
    <t>2:15.775</t>
  </si>
  <si>
    <t>53:38.378</t>
  </si>
  <si>
    <t>16:38:21.709</t>
  </si>
  <si>
    <t>2:17.690</t>
  </si>
  <si>
    <t>2:08.603</t>
  </si>
  <si>
    <t>2:06.896</t>
  </si>
  <si>
    <t>2:04.776</t>
  </si>
  <si>
    <t>2:03.508</t>
  </si>
  <si>
    <t>2:03.917</t>
  </si>
  <si>
    <t>2:04.265</t>
  </si>
  <si>
    <t>2:10.192</t>
  </si>
  <si>
    <t>2:10.994</t>
  </si>
  <si>
    <t>3:43.377</t>
  </si>
  <si>
    <t>2:06.255</t>
  </si>
  <si>
    <t>2:08.407</t>
  </si>
  <si>
    <t>2:03.218</t>
  </si>
  <si>
    <t>2:04.526</t>
  </si>
  <si>
    <t>2:07.140</t>
  </si>
  <si>
    <t>2:06.796</t>
  </si>
  <si>
    <t>2:23.892</t>
  </si>
  <si>
    <t>2:13.677</t>
  </si>
  <si>
    <t>1:59.205</t>
  </si>
  <si>
    <t>2:04.578</t>
  </si>
  <si>
    <t>2:12.273</t>
  </si>
  <si>
    <t>2:23.155</t>
  </si>
  <si>
    <t>50:02.652</t>
  </si>
  <si>
    <t>16:38:09.102</t>
  </si>
  <si>
    <t>2:17.955</t>
  </si>
  <si>
    <t>2:19.667</t>
  </si>
  <si>
    <t>2:17.987</t>
  </si>
  <si>
    <t>2:17.856</t>
  </si>
  <si>
    <t>2:17.675</t>
  </si>
  <si>
    <t>2:19.504</t>
  </si>
  <si>
    <t>3:10.521</t>
  </si>
  <si>
    <t>2:09.658</t>
  </si>
  <si>
    <t>2:17.191</t>
  </si>
  <si>
    <t>2:19.506</t>
  </si>
  <si>
    <t>2:18.142</t>
  </si>
  <si>
    <t>2:17.961</t>
  </si>
  <si>
    <t>2:18.624</t>
  </si>
  <si>
    <t>2:23.039</t>
  </si>
  <si>
    <t>2:23.668</t>
  </si>
  <si>
    <t>2:23.175</t>
  </si>
  <si>
    <t>INTD1112109</t>
  </si>
  <si>
    <t>1:51.078</t>
  </si>
  <si>
    <t>13</t>
  </si>
  <si>
    <t>2:02.923</t>
  </si>
  <si>
    <t>52:50.973</t>
  </si>
  <si>
    <t>16:38:44.186</t>
  </si>
  <si>
    <t>1:57.156</t>
  </si>
  <si>
    <t>1:59.993</t>
  </si>
  <si>
    <t>1:58.725</t>
  </si>
  <si>
    <t>1:57.390</t>
  </si>
  <si>
    <t>1:57.791</t>
  </si>
  <si>
    <t>1:58.363</t>
  </si>
  <si>
    <t>2:00.066</t>
  </si>
  <si>
    <t>1:54.270</t>
  </si>
  <si>
    <t>1:57.531</t>
  </si>
  <si>
    <t>2:34.830</t>
  </si>
  <si>
    <t>1:52.655</t>
  </si>
  <si>
    <t>1:57.055</t>
  </si>
  <si>
    <t>1:58.443</t>
  </si>
  <si>
    <t>1:59.043</t>
  </si>
  <si>
    <t>1:59.962</t>
  </si>
  <si>
    <t>1:58.570</t>
  </si>
  <si>
    <t>1:53.811</t>
  </si>
  <si>
    <t>8:05.838</t>
  </si>
  <si>
    <t>1:47.750</t>
  </si>
  <si>
    <t>2:07.730</t>
  </si>
  <si>
    <t>Annaberg-B.</t>
  </si>
  <si>
    <t>N1196936</t>
  </si>
  <si>
    <t>2:12.064</t>
  </si>
  <si>
    <t>8</t>
  </si>
  <si>
    <t>2:19.834</t>
  </si>
  <si>
    <t>48:49.898</t>
  </si>
  <si>
    <t>16:34:01.206</t>
  </si>
  <si>
    <t>2:24.042</t>
  </si>
  <si>
    <t>2:15.738</t>
  </si>
  <si>
    <t>2:14.061</t>
  </si>
  <si>
    <t>2:16.417</t>
  </si>
  <si>
    <t>2:14.183</t>
  </si>
  <si>
    <t>2:15.604</t>
  </si>
  <si>
    <t>2:13.776</t>
  </si>
  <si>
    <t>2:13.607</t>
  </si>
  <si>
    <t>2:12.084</t>
  </si>
  <si>
    <t>2:56.802</t>
  </si>
  <si>
    <t>2:15.297</t>
  </si>
  <si>
    <t>2:14.354</t>
  </si>
  <si>
    <t>2:18.791</t>
  </si>
  <si>
    <t>2:18.413</t>
  </si>
  <si>
    <t>2:10.892</t>
  </si>
  <si>
    <t>2:15.148</t>
  </si>
  <si>
    <t>2:16.411</t>
  </si>
  <si>
    <t>2:12.380</t>
  </si>
  <si>
    <t>Hubertus Schleuter</t>
  </si>
  <si>
    <t>Hubertus</t>
  </si>
  <si>
    <t>Schleuter</t>
  </si>
  <si>
    <t>Kelkheim</t>
  </si>
  <si>
    <t>ES19011</t>
  </si>
  <si>
    <t>NA1133336</t>
  </si>
  <si>
    <t>2:06.788</t>
  </si>
  <si>
    <t>14</t>
  </si>
  <si>
    <t>2:16.470</t>
  </si>
  <si>
    <t>52:00.273</t>
  </si>
  <si>
    <t>16:37:42.947</t>
  </si>
  <si>
    <t>2:15.773</t>
  </si>
  <si>
    <t>2:15.549</t>
  </si>
  <si>
    <t>2:16.584</t>
  </si>
  <si>
    <t>2:16.384</t>
  </si>
  <si>
    <t>2:13.481</t>
  </si>
  <si>
    <t>2:16.039</t>
  </si>
  <si>
    <t>2:14.740</t>
  </si>
  <si>
    <t>2:12.841</t>
  </si>
  <si>
    <t>2:45.201</t>
  </si>
  <si>
    <t>2:08.464</t>
  </si>
  <si>
    <t>2:10.834</t>
  </si>
  <si>
    <t>2:08.665</t>
  </si>
  <si>
    <t>2:09.664</t>
  </si>
  <si>
    <t>2:09.389</t>
  </si>
  <si>
    <t>2:12.593</t>
  </si>
  <si>
    <t>2:10.597</t>
  </si>
  <si>
    <t>2:04.666</t>
  </si>
  <si>
    <t>2:08.353</t>
  </si>
  <si>
    <t>2:13.639</t>
  </si>
  <si>
    <t>2:13.559</t>
  </si>
  <si>
    <t>1:58.465</t>
  </si>
  <si>
    <t>15</t>
  </si>
  <si>
    <t>42:08.306</t>
  </si>
  <si>
    <t>16:26:47.527</t>
  </si>
  <si>
    <t>2:03.867</t>
  </si>
  <si>
    <t>2:00.569</t>
  </si>
  <si>
    <t>1:58.350</t>
  </si>
  <si>
    <t>2:04.436</t>
  </si>
  <si>
    <t>2:01.322</t>
  </si>
  <si>
    <t>2:02.780</t>
  </si>
  <si>
    <t>2:03.706</t>
  </si>
  <si>
    <t>2:00.184</t>
  </si>
  <si>
    <t>2:00.424</t>
  </si>
  <si>
    <t>2:00.753</t>
  </si>
  <si>
    <t>2:45.731</t>
  </si>
  <si>
    <t>2:02.154</t>
  </si>
  <si>
    <t>1:58.598</t>
  </si>
  <si>
    <t>1:59.055</t>
  </si>
  <si>
    <t>2:01.050</t>
  </si>
  <si>
    <t>2:01.220</t>
  </si>
  <si>
    <t>1:58.746</t>
  </si>
  <si>
    <t>2:04.232</t>
  </si>
  <si>
    <t>2:13.667</t>
  </si>
  <si>
    <t>46:35.019</t>
  </si>
  <si>
    <t>16:31:30.568</t>
  </si>
  <si>
    <t>2:15.613</t>
  </si>
  <si>
    <t>2:07.919</t>
  </si>
  <si>
    <t>2:07.346</t>
  </si>
  <si>
    <t>2:08.852</t>
  </si>
  <si>
    <t>2:06.567</t>
  </si>
  <si>
    <t>2:07.360</t>
  </si>
  <si>
    <t>2:07.287</t>
  </si>
  <si>
    <t>2:07.426</t>
  </si>
  <si>
    <t>2:57.212</t>
  </si>
  <si>
    <t>2:03.841</t>
  </si>
  <si>
    <t>2:06.691</t>
  </si>
  <si>
    <t>2:08.312</t>
  </si>
  <si>
    <t>2:06.343</t>
  </si>
  <si>
    <t>2:06.800</t>
  </si>
  <si>
    <t>2:11.459</t>
  </si>
  <si>
    <t>2:07.977</t>
  </si>
  <si>
    <t>2:09.837</t>
  </si>
  <si>
    <t>N1213073</t>
  </si>
  <si>
    <t>1:53.111</t>
  </si>
  <si>
    <t>51:36.283</t>
  </si>
  <si>
    <t>16:36:35.143</t>
  </si>
  <si>
    <t>2:11.862</t>
  </si>
  <si>
    <t>2:09.114</t>
  </si>
  <si>
    <t>2:00.140</t>
  </si>
  <si>
    <t>1:59.125</t>
  </si>
  <si>
    <t>1:59.601</t>
  </si>
  <si>
    <t>1:58.390</t>
  </si>
  <si>
    <t>1:59.159</t>
  </si>
  <si>
    <t>2:12.272</t>
  </si>
  <si>
    <t>2:03.394</t>
  </si>
  <si>
    <t>2:32.208</t>
  </si>
  <si>
    <t>1:57.739</t>
  </si>
  <si>
    <t>2:06.526</t>
  </si>
  <si>
    <t>2:06.909</t>
  </si>
  <si>
    <t>2:05.273</t>
  </si>
  <si>
    <t>2:05.647</t>
  </si>
  <si>
    <t>2:05.803</t>
  </si>
  <si>
    <t>2:05.693</t>
  </si>
  <si>
    <t>2:05.717</t>
  </si>
  <si>
    <t>2:35.709</t>
  </si>
  <si>
    <t>2:22.916</t>
  </si>
  <si>
    <t>1:50.868</t>
  </si>
  <si>
    <t>Richard Theurer</t>
  </si>
  <si>
    <t>Richard</t>
  </si>
  <si>
    <t>Theurer</t>
  </si>
  <si>
    <t>CS62649</t>
  </si>
  <si>
    <t>1198160</t>
  </si>
  <si>
    <t>1:54.907</t>
  </si>
  <si>
    <t>4</t>
  </si>
  <si>
    <t>2:04.233</t>
  </si>
  <si>
    <t>43:17.054</t>
  </si>
  <si>
    <t>16:27:47.656</t>
  </si>
  <si>
    <t>2:06.094</t>
  </si>
  <si>
    <t>1:59.844</t>
  </si>
  <si>
    <t>1:56.733</t>
  </si>
  <si>
    <t>1:55.135</t>
  </si>
  <si>
    <t>1:56.430</t>
  </si>
  <si>
    <t>1:55.812</t>
  </si>
  <si>
    <t>1:53.361</t>
  </si>
  <si>
    <t>1:56.498</t>
  </si>
  <si>
    <t>2:07.651</t>
  </si>
  <si>
    <t>2:40.924</t>
  </si>
  <si>
    <t>2:02.432</t>
  </si>
  <si>
    <t>1:57.204</t>
  </si>
  <si>
    <t>1:55.202</t>
  </si>
  <si>
    <t>1:59.166</t>
  </si>
  <si>
    <t>1:58.855</t>
  </si>
  <si>
    <t>1:56.998</t>
  </si>
  <si>
    <t>1:56.556</t>
  </si>
  <si>
    <t>2:03.019</t>
  </si>
  <si>
    <t>1:57.761</t>
  </si>
  <si>
    <t>2:05.026</t>
  </si>
  <si>
    <t>51:54.345</t>
  </si>
  <si>
    <t>16:37:02.278</t>
  </si>
  <si>
    <t>2:12.286</t>
  </si>
  <si>
    <t>2:03.181</t>
  </si>
  <si>
    <t>1:59.714</t>
  </si>
  <si>
    <t>2:01.315</t>
  </si>
  <si>
    <t>1:58.585</t>
  </si>
  <si>
    <t>1:57.510</t>
  </si>
  <si>
    <t>2:03.495</t>
  </si>
  <si>
    <t>2:00.590</t>
  </si>
  <si>
    <t>2:02.366</t>
  </si>
  <si>
    <t>2:09.402</t>
  </si>
  <si>
    <t>2:00.432</t>
  </si>
  <si>
    <t>1:58.982</t>
  </si>
  <si>
    <t>2:00.832</t>
  </si>
  <si>
    <t>1:59.725</t>
  </si>
  <si>
    <t>2:00.708</t>
  </si>
  <si>
    <t>2:01.190</t>
  </si>
  <si>
    <t>1:58.375</t>
  </si>
  <si>
    <t>2:04.126</t>
  </si>
  <si>
    <t>2:00.628</t>
  </si>
  <si>
    <t>2:01.324</t>
  </si>
  <si>
    <t>2:04.811</t>
  </si>
  <si>
    <t>2:11.981</t>
  </si>
  <si>
    <t>2:01.465</t>
  </si>
  <si>
    <t>19</t>
  </si>
  <si>
    <t>2:09.432</t>
  </si>
  <si>
    <t>45:41.686</t>
  </si>
  <si>
    <t>16:35:28.465</t>
  </si>
  <si>
    <t>2:17.541</t>
  </si>
  <si>
    <t>2:07.456</t>
  </si>
  <si>
    <t>2:02.420</t>
  </si>
  <si>
    <t>2:04.826</t>
  </si>
  <si>
    <t>2:02.769</t>
  </si>
  <si>
    <t>2:04.072</t>
  </si>
  <si>
    <t>2:05.598</t>
  </si>
  <si>
    <t>2:55.719</t>
  </si>
  <si>
    <t>2:07.074</t>
  </si>
  <si>
    <t>2:03.119</t>
  </si>
  <si>
    <t>2:02.019</t>
  </si>
  <si>
    <t>2:01.948</t>
  </si>
  <si>
    <t>2:03.438</t>
  </si>
  <si>
    <t>2:02.001</t>
  </si>
  <si>
    <t>1:59.288</t>
  </si>
  <si>
    <t>2:02.532</t>
  </si>
  <si>
    <t>2:21.464</t>
  </si>
  <si>
    <t>2:07.505</t>
  </si>
  <si>
    <t>993 Targa</t>
  </si>
  <si>
    <t>2:01.175</t>
  </si>
  <si>
    <t>2:12.419</t>
  </si>
  <si>
    <t>47:32.212</t>
  </si>
  <si>
    <t>16:33:02.495</t>
  </si>
  <si>
    <t>2:17.998</t>
  </si>
  <si>
    <t>2:06.281</t>
  </si>
  <si>
    <t>2:06.997</t>
  </si>
  <si>
    <t>2:05.758</t>
  </si>
  <si>
    <t>2:03.494</t>
  </si>
  <si>
    <t>2:03.762</t>
  </si>
  <si>
    <t>2:03.046</t>
  </si>
  <si>
    <t>2:04.537</t>
  </si>
  <si>
    <t>2:05.268</t>
  </si>
  <si>
    <t>2:59.900</t>
  </si>
  <si>
    <t>2:56.619</t>
  </si>
  <si>
    <t>2:03.475</t>
  </si>
  <si>
    <t>2:02.385</t>
  </si>
  <si>
    <t>2:01.431</t>
  </si>
  <si>
    <t>2:03.359</t>
  </si>
  <si>
    <t>2:05.601</t>
  </si>
  <si>
    <t>2:00.978</t>
  </si>
  <si>
    <t>2:01.595</t>
  </si>
  <si>
    <t>2:02.389</t>
  </si>
  <si>
    <t>2:03.745</t>
  </si>
  <si>
    <t>Torsten Klotzsch-Fiehn</t>
  </si>
  <si>
    <t>Torsten</t>
  </si>
  <si>
    <t>Klotzsch-Fiehn</t>
  </si>
  <si>
    <t>Rastede</t>
  </si>
  <si>
    <t>PC Osnabrück Weser/Ems</t>
  </si>
  <si>
    <t>CO48349</t>
  </si>
  <si>
    <t>RC1212509</t>
  </si>
  <si>
    <t>Taycan Standard</t>
  </si>
  <si>
    <t>Pirelli</t>
  </si>
  <si>
    <t>2:06.293</t>
  </si>
  <si>
    <t>2:20.277</t>
  </si>
  <si>
    <t>52:17.808</t>
  </si>
  <si>
    <t>16:37:53.253</t>
  </si>
  <si>
    <t>2:31.407</t>
  </si>
  <si>
    <t>2:21.555</t>
  </si>
  <si>
    <t>2:20.052</t>
  </si>
  <si>
    <t>2:20.624</t>
  </si>
  <si>
    <t>2:17.546</t>
  </si>
  <si>
    <t>2:17.398</t>
  </si>
  <si>
    <t>2:19.648</t>
  </si>
  <si>
    <t>2:18.478</t>
  </si>
  <si>
    <t>2:17.749</t>
  </si>
  <si>
    <t>2:18.017</t>
  </si>
  <si>
    <t>3:59.187</t>
  </si>
  <si>
    <t>2:11.155</t>
  </si>
  <si>
    <t>2:08.606</t>
  </si>
  <si>
    <t>2:02.166</t>
  </si>
  <si>
    <t>2:10.346</t>
  </si>
  <si>
    <t>2:16.210</t>
  </si>
  <si>
    <t>2:13.734</t>
  </si>
  <si>
    <t>2:15.007</t>
  </si>
  <si>
    <t>2:12.353</t>
  </si>
  <si>
    <t>1:53.474</t>
  </si>
  <si>
    <t>1:55.941</t>
  </si>
  <si>
    <t>53:44.515</t>
  </si>
  <si>
    <t>16:38:16.121</t>
  </si>
  <si>
    <t>2:00.022</t>
  </si>
  <si>
    <t>1:57.058</t>
  </si>
  <si>
    <t>1:55.719</t>
  </si>
  <si>
    <t>1:56.890</t>
  </si>
  <si>
    <t>1:57.141</t>
  </si>
  <si>
    <t>1:54.669</t>
  </si>
  <si>
    <t>1:55.390</t>
  </si>
  <si>
    <t>1:53.987</t>
  </si>
  <si>
    <t>1:54.318</t>
  </si>
  <si>
    <t>2:32.215</t>
  </si>
  <si>
    <t>1:55.415</t>
  </si>
  <si>
    <t>1:54.084</t>
  </si>
  <si>
    <t>1:56.333</t>
  </si>
  <si>
    <t>1:53.691</t>
  </si>
  <si>
    <t>1:54.050</t>
  </si>
  <si>
    <t>1:57.807</t>
  </si>
  <si>
    <t>1:57.137</t>
  </si>
  <si>
    <t>1:54.113</t>
  </si>
  <si>
    <t>1:57.040</t>
  </si>
  <si>
    <t>1:57.896</t>
  </si>
  <si>
    <t>1:56.659</t>
  </si>
  <si>
    <t>1:53.649</t>
  </si>
  <si>
    <t>1:53.467</t>
  </si>
  <si>
    <t>1:56.350</t>
  </si>
  <si>
    <t>Michael Meier</t>
  </si>
  <si>
    <t>Meier</t>
  </si>
  <si>
    <t>Wasserburg</t>
  </si>
  <si>
    <t>CI27252</t>
  </si>
  <si>
    <t>NCP1165253</t>
  </si>
  <si>
    <t>Cayman 718 GTS</t>
  </si>
  <si>
    <t>2:11.423</t>
  </si>
  <si>
    <t>16</t>
  </si>
  <si>
    <t>2:25.565</t>
  </si>
  <si>
    <t>48:47.033</t>
  </si>
  <si>
    <t>16:33:53.971</t>
  </si>
  <si>
    <t>2:27.582</t>
  </si>
  <si>
    <t>2:17.617</t>
  </si>
  <si>
    <t>2:17.635</t>
  </si>
  <si>
    <t>2:13.002</t>
  </si>
  <si>
    <t>2:14.179</t>
  </si>
  <si>
    <t>2:12.459</t>
  </si>
  <si>
    <t>2:13.039</t>
  </si>
  <si>
    <t>2:13.971</t>
  </si>
  <si>
    <t>2:54.626</t>
  </si>
  <si>
    <t>2:12.533</t>
  </si>
  <si>
    <t>2:14.701</t>
  </si>
  <si>
    <t>2:09.943</t>
  </si>
  <si>
    <t>2:19.447</t>
  </si>
  <si>
    <t>2:13.090</t>
  </si>
  <si>
    <t>2:14.468</t>
  </si>
  <si>
    <t>2:15.094</t>
  </si>
  <si>
    <t>2:14.325</t>
  </si>
  <si>
    <t>2:03.124</t>
  </si>
  <si>
    <t>2:04.649</t>
  </si>
  <si>
    <t>43:51.901</t>
  </si>
  <si>
    <t>16:28:20.056</t>
  </si>
  <si>
    <t>2:08.761</t>
  </si>
  <si>
    <t>2:03.751</t>
  </si>
  <si>
    <t>2:04.722</t>
  </si>
  <si>
    <t>2:06.792</t>
  </si>
  <si>
    <t>2:01.901</t>
  </si>
  <si>
    <t>2:04.589</t>
  </si>
  <si>
    <t>2:05.737</t>
  </si>
  <si>
    <t>2:04.771</t>
  </si>
  <si>
    <t>2:34.663</t>
  </si>
  <si>
    <t>2:04.619</t>
  </si>
  <si>
    <t>2:03.246</t>
  </si>
  <si>
    <t>2:06.361</t>
  </si>
  <si>
    <t>2:04.495</t>
  </si>
  <si>
    <t>2:05.131</t>
  </si>
  <si>
    <t>2:03.759</t>
  </si>
  <si>
    <t>2:54.201</t>
  </si>
  <si>
    <t>Holger Herfert</t>
  </si>
  <si>
    <t>Holger</t>
  </si>
  <si>
    <t>Herfert</t>
  </si>
  <si>
    <t>Ahrensburg</t>
  </si>
  <si>
    <t>N1164670</t>
  </si>
  <si>
    <t>1:50.798</t>
  </si>
  <si>
    <t>9</t>
  </si>
  <si>
    <t>2:07.641</t>
  </si>
  <si>
    <t>53:15.471</t>
  </si>
  <si>
    <t>16:38:12.069</t>
  </si>
  <si>
    <t>2:15.834</t>
  </si>
  <si>
    <t>2:00.455</t>
  </si>
  <si>
    <t>1:51.652</t>
  </si>
  <si>
    <t>1:52.225</t>
  </si>
  <si>
    <t>1:52.038</t>
  </si>
  <si>
    <t>1:53.535</t>
  </si>
  <si>
    <t>1:50.447</t>
  </si>
  <si>
    <t>1:51.925</t>
  </si>
  <si>
    <t>1:51.833</t>
  </si>
  <si>
    <t>1:54.555</t>
  </si>
  <si>
    <t>1:54.787</t>
  </si>
  <si>
    <t>1:54.289</t>
  </si>
  <si>
    <t>1:55.184</t>
  </si>
  <si>
    <t>2:32.840</t>
  </si>
  <si>
    <t>1:52.504</t>
  </si>
  <si>
    <t>1:52.155</t>
  </si>
  <si>
    <t>1:51.604</t>
  </si>
  <si>
    <t>1:52.300</t>
  </si>
  <si>
    <t>1:53.813</t>
  </si>
  <si>
    <t>1:55.370</t>
  </si>
  <si>
    <t>1:51.942</t>
  </si>
  <si>
    <t>1:51.178</t>
  </si>
  <si>
    <t>1:52.607</t>
  </si>
  <si>
    <t>1:51.960</t>
  </si>
  <si>
    <t>Werner Boehm</t>
  </si>
  <si>
    <t>Werner</t>
  </si>
  <si>
    <t>Boehm</t>
  </si>
  <si>
    <t>Deisenhofen</t>
  </si>
  <si>
    <t>CI27089</t>
  </si>
  <si>
    <t>N1143581</t>
  </si>
  <si>
    <t>1:58.342</t>
  </si>
  <si>
    <t>2:04.883</t>
  </si>
  <si>
    <t>40:59.212</t>
  </si>
  <si>
    <t>16:26:30.946</t>
  </si>
  <si>
    <t>2:12.686</t>
  </si>
  <si>
    <t>1:58.581</t>
  </si>
  <si>
    <t>1:59.906</t>
  </si>
  <si>
    <t>1:59.315</t>
  </si>
  <si>
    <t>2:01.468</t>
  </si>
  <si>
    <t>1:57.293</t>
  </si>
  <si>
    <t>1:58.554</t>
  </si>
  <si>
    <t>1:59.758</t>
  </si>
  <si>
    <t>1:58.638</t>
  </si>
  <si>
    <t>3:01.604</t>
  </si>
  <si>
    <t>2:26.422</t>
  </si>
  <si>
    <t>2:00.055</t>
  </si>
  <si>
    <t>1:58.482</t>
  </si>
  <si>
    <t>1:59.026</t>
  </si>
  <si>
    <t>2:04.628</t>
  </si>
  <si>
    <t>3:20.589</t>
  </si>
  <si>
    <t>Volker Klemp</t>
  </si>
  <si>
    <t>Volker</t>
  </si>
  <si>
    <t>Klemp</t>
  </si>
  <si>
    <t>RC1214495</t>
  </si>
  <si>
    <t>964 Carrera 2</t>
  </si>
  <si>
    <t>1:54.864</t>
  </si>
  <si>
    <t>7</t>
  </si>
  <si>
    <t>1:55.620</t>
  </si>
  <si>
    <t>29:17.953</t>
  </si>
  <si>
    <t>16:15:56.045</t>
  </si>
  <si>
    <t>2:02.837</t>
  </si>
  <si>
    <t>1:57.317</t>
  </si>
  <si>
    <t>1:57.908</t>
  </si>
  <si>
    <t>1:53.775</t>
  </si>
  <si>
    <t>1:57.880</t>
  </si>
  <si>
    <t>1:55.851</t>
  </si>
  <si>
    <t>2:01.361</t>
  </si>
  <si>
    <t>1:57.391</t>
  </si>
  <si>
    <t>1:56.400</t>
  </si>
  <si>
    <t>1:55.908</t>
  </si>
  <si>
    <t>1:55.614</t>
  </si>
  <si>
    <t>1:58.149</t>
  </si>
  <si>
    <t>1:57.078</t>
  </si>
  <si>
    <t>Schleuter Hubertus</t>
  </si>
  <si>
    <t>Theurer Richard</t>
  </si>
  <si>
    <t>Klotzsch-Fiehn Torsten</t>
  </si>
  <si>
    <t>Meier Michael</t>
  </si>
  <si>
    <t>Gast Herfert Holger</t>
  </si>
  <si>
    <t>Herfert Holger</t>
  </si>
  <si>
    <t>Boehm Werner</t>
  </si>
  <si>
    <t>Gast Klemp Volker</t>
  </si>
  <si>
    <t>Klemp Volker</t>
  </si>
  <si>
    <t>Boeh</t>
  </si>
  <si>
    <t>Kl. 1</t>
  </si>
  <si>
    <t>2:05.912</t>
  </si>
  <si>
    <t>2:05.823</t>
  </si>
  <si>
    <t>2:05.836</t>
  </si>
  <si>
    <t>1:59.808</t>
  </si>
  <si>
    <t>2:00.962</t>
  </si>
  <si>
    <t>1:59.161</t>
  </si>
  <si>
    <t>2:01.040</t>
  </si>
  <si>
    <t>1:59.937</t>
  </si>
  <si>
    <t>2:01.600</t>
  </si>
  <si>
    <t>1:59.412</t>
  </si>
  <si>
    <t>1:56.712</t>
  </si>
  <si>
    <t>1:56.698</t>
  </si>
  <si>
    <t>2:14.740B</t>
  </si>
  <si>
    <t>3:31.016</t>
  </si>
  <si>
    <t>2:02.517</t>
  </si>
  <si>
    <t>2:03.035</t>
  </si>
  <si>
    <t>2:04.584</t>
  </si>
  <si>
    <t>2:00.932</t>
  </si>
  <si>
    <t>1:59.524</t>
  </si>
  <si>
    <t>1:53.697</t>
  </si>
  <si>
    <t>1:54.686</t>
  </si>
  <si>
    <t>1:54.434</t>
  </si>
  <si>
    <t>135.841</t>
  </si>
  <si>
    <t>1:53.913</t>
  </si>
  <si>
    <t>136.462</t>
  </si>
  <si>
    <t>2:15.586</t>
  </si>
  <si>
    <t>114.649</t>
  </si>
  <si>
    <t>1:52.964</t>
  </si>
  <si>
    <t>137.608</t>
  </si>
  <si>
    <t>2:30.265B</t>
  </si>
  <si>
    <t>103.449</t>
  </si>
  <si>
    <t>Witt</t>
  </si>
  <si>
    <t>2:18.047</t>
  </si>
  <si>
    <t>2:14.597</t>
  </si>
  <si>
    <t>2:17.897</t>
  </si>
  <si>
    <t>2:10.757</t>
  </si>
  <si>
    <t>2:12.992</t>
  </si>
  <si>
    <t>2:11.127</t>
  </si>
  <si>
    <t>2:10.066</t>
  </si>
  <si>
    <t>2:12.038</t>
  </si>
  <si>
    <t>2:10.379</t>
  </si>
  <si>
    <t>2:11.974</t>
  </si>
  <si>
    <t>2:11.413</t>
  </si>
  <si>
    <t>2:10.419</t>
  </si>
  <si>
    <t>2:21.856B</t>
  </si>
  <si>
    <t>3:32.051</t>
  </si>
  <si>
    <t>2:12.595</t>
  </si>
  <si>
    <t>2:14.987</t>
  </si>
  <si>
    <t>2:16.024</t>
  </si>
  <si>
    <t>2:14.425</t>
  </si>
  <si>
    <t>2:17.376</t>
  </si>
  <si>
    <t>2:16.382</t>
  </si>
  <si>
    <t>2:18.001</t>
  </si>
  <si>
    <t>2:17.927</t>
  </si>
  <si>
    <t>2:35.926B</t>
  </si>
  <si>
    <t>99.693</t>
  </si>
  <si>
    <t>Stem</t>
  </si>
  <si>
    <t>Stemmler, Prof.Dr.</t>
  </si>
  <si>
    <t>Mark</t>
  </si>
  <si>
    <t>Erlangen</t>
  </si>
  <si>
    <t>CS62658</t>
  </si>
  <si>
    <t>996 Coupe</t>
  </si>
  <si>
    <t>2:25.157</t>
  </si>
  <si>
    <t>2:32.111</t>
  </si>
  <si>
    <t>2:25.809</t>
  </si>
  <si>
    <t>2:23.659</t>
  </si>
  <si>
    <t>2:22.664</t>
  </si>
  <si>
    <t>2:24.643</t>
  </si>
  <si>
    <t>2:24.531</t>
  </si>
  <si>
    <t>2:22.330</t>
  </si>
  <si>
    <t>2:20.051</t>
  </si>
  <si>
    <t>2:21.211</t>
  </si>
  <si>
    <t>2:19.598</t>
  </si>
  <si>
    <t>2:14.991</t>
  </si>
  <si>
    <t>2:15.808</t>
  </si>
  <si>
    <t>2:27.235B</t>
  </si>
  <si>
    <t>3:43.799</t>
  </si>
  <si>
    <t>2:22.871</t>
  </si>
  <si>
    <t>2:19.250</t>
  </si>
  <si>
    <t>2:18.421</t>
  </si>
  <si>
    <t>2:18.490</t>
  </si>
  <si>
    <t>2:16.810</t>
  </si>
  <si>
    <t>2:16.476</t>
  </si>
  <si>
    <t>2:13.784</t>
  </si>
  <si>
    <t>3:17.677B</t>
  </si>
  <si>
    <t>78.637</t>
  </si>
  <si>
    <t>Glas</t>
  </si>
  <si>
    <t>Glassl</t>
  </si>
  <si>
    <t>Thomas</t>
  </si>
  <si>
    <t>Reichenbach an der Fils</t>
  </si>
  <si>
    <t>CS62473</t>
  </si>
  <si>
    <t>2:20.950</t>
  </si>
  <si>
    <t>2:25.041</t>
  </si>
  <si>
    <t>2:21.338</t>
  </si>
  <si>
    <t>2:20.284</t>
  </si>
  <si>
    <t>2:16.558</t>
  </si>
  <si>
    <t>2:16.000</t>
  </si>
  <si>
    <t>2:14.465</t>
  </si>
  <si>
    <t>2:13.572</t>
  </si>
  <si>
    <t>2:13.824</t>
  </si>
  <si>
    <t>2:13.765</t>
  </si>
  <si>
    <t>2:24.885B</t>
  </si>
  <si>
    <t>3:41.269</t>
  </si>
  <si>
    <t>2:14.540</t>
  </si>
  <si>
    <t>2:14.090</t>
  </si>
  <si>
    <t>2:12.796</t>
  </si>
  <si>
    <t>2:13.275</t>
  </si>
  <si>
    <t>2:13.959</t>
  </si>
  <si>
    <t>2:14.371</t>
  </si>
  <si>
    <t>2:14.280</t>
  </si>
  <si>
    <t>2:30.029</t>
  </si>
  <si>
    <t>2:22.562</t>
  </si>
  <si>
    <t>2:04.778</t>
  </si>
  <si>
    <t>124.580</t>
  </si>
  <si>
    <t>3:13.230B</t>
  </si>
  <si>
    <t>80.447</t>
  </si>
  <si>
    <t>Virc</t>
  </si>
  <si>
    <t>Virchow</t>
  </si>
  <si>
    <t>Celle</t>
  </si>
  <si>
    <t>EV17044</t>
  </si>
  <si>
    <t>Kl. 2</t>
  </si>
  <si>
    <t>1:55.104</t>
  </si>
  <si>
    <t>1:52.542</t>
  </si>
  <si>
    <t>1:50.579</t>
  </si>
  <si>
    <t>1:50.336</t>
  </si>
  <si>
    <t>1:50.459</t>
  </si>
  <si>
    <t>1:50.270</t>
  </si>
  <si>
    <t>1:49.874</t>
  </si>
  <si>
    <t>1:50.740</t>
  </si>
  <si>
    <t>1:50.376</t>
  </si>
  <si>
    <t>1:50.048</t>
  </si>
  <si>
    <t>1:51.967</t>
  </si>
  <si>
    <t>1:50.117</t>
  </si>
  <si>
    <t>1:55.072B</t>
  </si>
  <si>
    <t>3:12.246</t>
  </si>
  <si>
    <t>1:50.851</t>
  </si>
  <si>
    <t>1:50.152</t>
  </si>
  <si>
    <t>1:50.061</t>
  </si>
  <si>
    <t>1:50.116</t>
  </si>
  <si>
    <t>1:48.398</t>
  </si>
  <si>
    <t>1:50.403</t>
  </si>
  <si>
    <t>1:50.393</t>
  </si>
  <si>
    <t>1:50.315</t>
  </si>
  <si>
    <t>1:50.514</t>
  </si>
  <si>
    <t>140.659</t>
  </si>
  <si>
    <t>1:50.322</t>
  </si>
  <si>
    <t>140.904</t>
  </si>
  <si>
    <t>1:50.418</t>
  </si>
  <si>
    <t>140.781</t>
  </si>
  <si>
    <t>1:50.448</t>
  </si>
  <si>
    <t>140.743</t>
  </si>
  <si>
    <t>1:55.568B</t>
  </si>
  <si>
    <t>134.508</t>
  </si>
  <si>
    <t>Petr</t>
  </si>
  <si>
    <t>Petri</t>
  </si>
  <si>
    <t>Frank</t>
  </si>
  <si>
    <t>Hechingen</t>
  </si>
  <si>
    <t>CS62493</t>
  </si>
  <si>
    <t>Cayman 718</t>
  </si>
  <si>
    <t>2:07.182</t>
  </si>
  <si>
    <t>2:07.193</t>
  </si>
  <si>
    <t>2:05.341</t>
  </si>
  <si>
    <t>2:06.665</t>
  </si>
  <si>
    <t>2:08.108</t>
  </si>
  <si>
    <t>2:05.736</t>
  </si>
  <si>
    <t>2:05.799</t>
  </si>
  <si>
    <t>2:05.072</t>
  </si>
  <si>
    <t>2:06.449</t>
  </si>
  <si>
    <t>2:04.724</t>
  </si>
  <si>
    <t>2:05.595</t>
  </si>
  <si>
    <t>2:05.507</t>
  </si>
  <si>
    <t>2:09.978B</t>
  </si>
  <si>
    <t>3:23.853</t>
  </si>
  <si>
    <t>1:58.904</t>
  </si>
  <si>
    <t>1:58.583</t>
  </si>
  <si>
    <t>1:56.987</t>
  </si>
  <si>
    <t>1:59.964</t>
  </si>
  <si>
    <t>1:55.145</t>
  </si>
  <si>
    <t>1:57.110</t>
  </si>
  <si>
    <t>1:55.108</t>
  </si>
  <si>
    <t>1:54.685</t>
  </si>
  <si>
    <t>1:57.187</t>
  </si>
  <si>
    <t>132.650</t>
  </si>
  <si>
    <t>1:58.634</t>
  </si>
  <si>
    <t>131.032</t>
  </si>
  <si>
    <t>1:56.100</t>
  </si>
  <si>
    <t>133.891</t>
  </si>
  <si>
    <t>1:56.892</t>
  </si>
  <si>
    <t>132.984</t>
  </si>
  <si>
    <t>1:58.403</t>
  </si>
  <si>
    <t>131.287</t>
  </si>
  <si>
    <t>Frie</t>
  </si>
  <si>
    <t>2:16.396</t>
  </si>
  <si>
    <t>2:15.885</t>
  </si>
  <si>
    <t>2:19.014</t>
  </si>
  <si>
    <t>2:11.453</t>
  </si>
  <si>
    <t>2:10.858</t>
  </si>
  <si>
    <t>2:08.306</t>
  </si>
  <si>
    <t>2:08.208</t>
  </si>
  <si>
    <t>2:11.089</t>
  </si>
  <si>
    <t>2:11.482</t>
  </si>
  <si>
    <t>2:11.508</t>
  </si>
  <si>
    <t>2:11.081</t>
  </si>
  <si>
    <t>2:17.682B</t>
  </si>
  <si>
    <t>3:40.788</t>
  </si>
  <si>
    <t>2:08.878</t>
  </si>
  <si>
    <t>2:11.245</t>
  </si>
  <si>
    <t>2:11.095</t>
  </si>
  <si>
    <t>2:16.366</t>
  </si>
  <si>
    <t>2:12.549</t>
  </si>
  <si>
    <t>2:11.041</t>
  </si>
  <si>
    <t>2:11.010</t>
  </si>
  <si>
    <t>2:10.506</t>
  </si>
  <si>
    <t>2:06.117</t>
  </si>
  <si>
    <t>2:18.040</t>
  </si>
  <si>
    <t>2:18.045</t>
  </si>
  <si>
    <t>2:10.822</t>
  </si>
  <si>
    <t>2:12.989</t>
  </si>
  <si>
    <t>2:10.970</t>
  </si>
  <si>
    <t>2:10.233</t>
  </si>
  <si>
    <t>2:11.985</t>
  </si>
  <si>
    <t>2:10.542</t>
  </si>
  <si>
    <t>2:11.790</t>
  </si>
  <si>
    <t>2:11.475</t>
  </si>
  <si>
    <t>2:10.439</t>
  </si>
  <si>
    <t>2:19.616B</t>
  </si>
  <si>
    <t>3:34.327</t>
  </si>
  <si>
    <t>2:12.551</t>
  </si>
  <si>
    <t>2:14.962</t>
  </si>
  <si>
    <t>2:15.951</t>
  </si>
  <si>
    <t>2:14.364</t>
  </si>
  <si>
    <t>2:17.271</t>
  </si>
  <si>
    <t>2:16.529</t>
  </si>
  <si>
    <t>2:17.910</t>
  </si>
  <si>
    <t>2:17.938</t>
  </si>
  <si>
    <t>2:33.211B</t>
  </si>
  <si>
    <t>101.460</t>
  </si>
  <si>
    <t>Rudi</t>
  </si>
  <si>
    <t>2:06.439</t>
  </si>
  <si>
    <t>2:06.345</t>
  </si>
  <si>
    <t>2:04.291</t>
  </si>
  <si>
    <t>1:59.077</t>
  </si>
  <si>
    <t>2:01.284</t>
  </si>
  <si>
    <t>2:01.377</t>
  </si>
  <si>
    <t>2:01.197</t>
  </si>
  <si>
    <t>2:00.783</t>
  </si>
  <si>
    <t>2:01.221</t>
  </si>
  <si>
    <t>2:00.613</t>
  </si>
  <si>
    <t>2:00.428</t>
  </si>
  <si>
    <t>2:08.563B</t>
  </si>
  <si>
    <t>3:29.586</t>
  </si>
  <si>
    <t>2:01.475</t>
  </si>
  <si>
    <t>2:02.248</t>
  </si>
  <si>
    <t>2:02.313</t>
  </si>
  <si>
    <t>2:00.685</t>
  </si>
  <si>
    <t>1:58.909</t>
  </si>
  <si>
    <t>1:59.700</t>
  </si>
  <si>
    <t>2:05.164</t>
  </si>
  <si>
    <t>Töpe</t>
  </si>
  <si>
    <t>911 (991) 4S</t>
  </si>
  <si>
    <t>2:02.233</t>
  </si>
  <si>
    <t>2:00.095</t>
  </si>
  <si>
    <t>2:00.165</t>
  </si>
  <si>
    <t>1:55.311</t>
  </si>
  <si>
    <t>1:55.169</t>
  </si>
  <si>
    <t>1:54.892</t>
  </si>
  <si>
    <t>1:55.697</t>
  </si>
  <si>
    <t>1:55.727</t>
  </si>
  <si>
    <t>1:55.864</t>
  </si>
  <si>
    <t>1:53.891</t>
  </si>
  <si>
    <t>1:53.622</t>
  </si>
  <si>
    <t>2:12.384B</t>
  </si>
  <si>
    <t>3:32.552</t>
  </si>
  <si>
    <t>1:56.623</t>
  </si>
  <si>
    <t>1:57.180</t>
  </si>
  <si>
    <t>1:53.055</t>
  </si>
  <si>
    <t>1:51.270</t>
  </si>
  <si>
    <t>1:54.484</t>
  </si>
  <si>
    <t>1:55.073</t>
  </si>
  <si>
    <t>2:00.249</t>
  </si>
  <si>
    <t>2:07.163</t>
  </si>
  <si>
    <t>1:59.439</t>
  </si>
  <si>
    <t>1:48.585</t>
  </si>
  <si>
    <t>143.158</t>
  </si>
  <si>
    <t>1:48.295</t>
  </si>
  <si>
    <t>143.541</t>
  </si>
  <si>
    <t>1:47.888</t>
  </si>
  <si>
    <t>144.083</t>
  </si>
  <si>
    <t>1:48.324</t>
  </si>
  <si>
    <t>143.503</t>
  </si>
  <si>
    <t>1:46.715</t>
  </si>
  <si>
    <t>145.666</t>
  </si>
  <si>
    <t>3:05.352B</t>
  </si>
  <si>
    <t>83.866</t>
  </si>
  <si>
    <t>Schu</t>
  </si>
  <si>
    <t>Schupp, Dr.</t>
  </si>
  <si>
    <t>Kl. 3</t>
  </si>
  <si>
    <t>Sebastian</t>
  </si>
  <si>
    <t>2:03.098</t>
  </si>
  <si>
    <t>2:09.279</t>
  </si>
  <si>
    <t>2:07.038</t>
  </si>
  <si>
    <t>2:03.551</t>
  </si>
  <si>
    <t>2:01.189</t>
  </si>
  <si>
    <t>1:55.592</t>
  </si>
  <si>
    <t>1:56.280</t>
  </si>
  <si>
    <t>1:56.131</t>
  </si>
  <si>
    <t>1:56.172</t>
  </si>
  <si>
    <t>1:56.342</t>
  </si>
  <si>
    <t>1:56.275</t>
  </si>
  <si>
    <t>1:53.182</t>
  </si>
  <si>
    <t>2:05.930B</t>
  </si>
  <si>
    <t>3:41.568</t>
  </si>
  <si>
    <t>1:58.884</t>
  </si>
  <si>
    <t>1:57.656</t>
  </si>
  <si>
    <t>1:55.283</t>
  </si>
  <si>
    <t>1:58.030</t>
  </si>
  <si>
    <t>1:54.187</t>
  </si>
  <si>
    <t>1:56.887</t>
  </si>
  <si>
    <t>1:52.637</t>
  </si>
  <si>
    <t>1:56.613</t>
  </si>
  <si>
    <t>1:52.290</t>
  </si>
  <si>
    <t>138.434</t>
  </si>
  <si>
    <t>1:52.401</t>
  </si>
  <si>
    <t>138.298</t>
  </si>
  <si>
    <t>1:53.249</t>
  </si>
  <si>
    <t>137.262</t>
  </si>
  <si>
    <t>2:03.151</t>
  </si>
  <si>
    <t>126.226</t>
  </si>
  <si>
    <t>Theu</t>
  </si>
  <si>
    <t>1:57.481</t>
  </si>
  <si>
    <t>1:54.132</t>
  </si>
  <si>
    <t>1:57.959</t>
  </si>
  <si>
    <t>1:50.842</t>
  </si>
  <si>
    <t>1:51.736</t>
  </si>
  <si>
    <t>1:52.846</t>
  </si>
  <si>
    <t>1:52.856</t>
  </si>
  <si>
    <t>1:51.869</t>
  </si>
  <si>
    <t>1:51.255</t>
  </si>
  <si>
    <t>1:51.838</t>
  </si>
  <si>
    <t>1:52.151</t>
  </si>
  <si>
    <t>1:52.342</t>
  </si>
  <si>
    <t>1:51.435</t>
  </si>
  <si>
    <t>1:49.886</t>
  </si>
  <si>
    <t>1:49.152</t>
  </si>
  <si>
    <t>2:02.120B</t>
  </si>
  <si>
    <t>3:28.426</t>
  </si>
  <si>
    <t>1:55.347</t>
  </si>
  <si>
    <t>1:49.294</t>
  </si>
  <si>
    <t>1:51.322</t>
  </si>
  <si>
    <t>1:49.957</t>
  </si>
  <si>
    <t>1:50.084</t>
  </si>
  <si>
    <t>1:52.024</t>
  </si>
  <si>
    <t>138.763</t>
  </si>
  <si>
    <t>1:49.453</t>
  </si>
  <si>
    <t>142.023</t>
  </si>
  <si>
    <t>1:52.171</t>
  </si>
  <si>
    <t>138.581</t>
  </si>
  <si>
    <t>1:51.638</t>
  </si>
  <si>
    <t>139.243</t>
  </si>
  <si>
    <t>1:53.567</t>
  </si>
  <si>
    <t>136.878</t>
  </si>
  <si>
    <t>1:52.386</t>
  </si>
  <si>
    <t>138.316</t>
  </si>
  <si>
    <t>1:56.036</t>
  </si>
  <si>
    <t>133.965</t>
  </si>
  <si>
    <t>Pott</t>
  </si>
  <si>
    <t>2:11.356</t>
  </si>
  <si>
    <t>2:17.889</t>
  </si>
  <si>
    <t>2:19.095</t>
  </si>
  <si>
    <t>2:09.338</t>
  </si>
  <si>
    <t>2:15.705</t>
  </si>
  <si>
    <t>2:18.539</t>
  </si>
  <si>
    <t>2:18.315</t>
  </si>
  <si>
    <t>2:18.093</t>
  </si>
  <si>
    <t>2:15.483</t>
  </si>
  <si>
    <t>2:09.803</t>
  </si>
  <si>
    <t>2:08.630</t>
  </si>
  <si>
    <t>2:03.455</t>
  </si>
  <si>
    <t>2:02.029</t>
  </si>
  <si>
    <t>1:59.405</t>
  </si>
  <si>
    <t>2:12.691B</t>
  </si>
  <si>
    <t>3:17.434</t>
  </si>
  <si>
    <t>1:57.363</t>
  </si>
  <si>
    <t>2:00.847</t>
  </si>
  <si>
    <t>2:00.423</t>
  </si>
  <si>
    <t>1:58.713</t>
  </si>
  <si>
    <t>1:58.150</t>
  </si>
  <si>
    <t>1:56.904</t>
  </si>
  <si>
    <t>1:53.054</t>
  </si>
  <si>
    <t>137.499</t>
  </si>
  <si>
    <t>1:56.289</t>
  </si>
  <si>
    <t>133.674</t>
  </si>
  <si>
    <t>1:52.826</t>
  </si>
  <si>
    <t>137.777</t>
  </si>
  <si>
    <t>1:56.397</t>
  </si>
  <si>
    <t>133.550</t>
  </si>
  <si>
    <t>2:05.476</t>
  </si>
  <si>
    <t>2:03.584</t>
  </si>
  <si>
    <t>2:05.541</t>
  </si>
  <si>
    <t>1:58.089</t>
  </si>
  <si>
    <t>1:58.651</t>
  </si>
  <si>
    <t>1:57.483</t>
  </si>
  <si>
    <t>1:56.669</t>
  </si>
  <si>
    <t>1:56.182</t>
  </si>
  <si>
    <t>1:56.469</t>
  </si>
  <si>
    <t>1:56.082</t>
  </si>
  <si>
    <t>1:55.662</t>
  </si>
  <si>
    <t>1:55.456</t>
  </si>
  <si>
    <t>2:04.588B</t>
  </si>
  <si>
    <t>3:28.886</t>
  </si>
  <si>
    <t>2:07.290</t>
  </si>
  <si>
    <t>2:10.693</t>
  </si>
  <si>
    <t>2:08.796</t>
  </si>
  <si>
    <t>2:03.001</t>
  </si>
  <si>
    <t>2:05.700</t>
  </si>
  <si>
    <t>2:31.903B</t>
  </si>
  <si>
    <t>Blae</t>
  </si>
  <si>
    <t>Blaeß</t>
  </si>
  <si>
    <t>Rolf</t>
  </si>
  <si>
    <t>Weilheim Teck</t>
  </si>
  <si>
    <t>CS62592</t>
  </si>
  <si>
    <t>2:06.669</t>
  </si>
  <si>
    <t>2:06.888</t>
  </si>
  <si>
    <t>2:14.456</t>
  </si>
  <si>
    <t>2:07.992</t>
  </si>
  <si>
    <t>2:11.283</t>
  </si>
  <si>
    <t>2:10.362</t>
  </si>
  <si>
    <t>2:11.008</t>
  </si>
  <si>
    <t>2:03.356</t>
  </si>
  <si>
    <t>2:01.460</t>
  </si>
  <si>
    <t>2:00.509</t>
  </si>
  <si>
    <t>2:00.000</t>
  </si>
  <si>
    <t>2:00.791</t>
  </si>
  <si>
    <t>1:56.543</t>
  </si>
  <si>
    <t>1:54.467</t>
  </si>
  <si>
    <t>1:54.807</t>
  </si>
  <si>
    <t>1:54.882</t>
  </si>
  <si>
    <t>2:12.562B</t>
  </si>
  <si>
    <t>3:40.375</t>
  </si>
  <si>
    <t>1:52.860</t>
  </si>
  <si>
    <t>1:53.554</t>
  </si>
  <si>
    <t>1:53.239</t>
  </si>
  <si>
    <t>1:53.527</t>
  </si>
  <si>
    <t>Stor</t>
  </si>
  <si>
    <t>2:03.330</t>
  </si>
  <si>
    <t>2:00.926</t>
  </si>
  <si>
    <t>2:01.934</t>
  </si>
  <si>
    <t>2:02.732</t>
  </si>
  <si>
    <t>2:00.418</t>
  </si>
  <si>
    <t>2:01.211</t>
  </si>
  <si>
    <t>2:00.275</t>
  </si>
  <si>
    <t>1:58.881</t>
  </si>
  <si>
    <t>1:59.916</t>
  </si>
  <si>
    <t>2:00.440</t>
  </si>
  <si>
    <t>2:00.027</t>
  </si>
  <si>
    <t>1:57.091</t>
  </si>
  <si>
    <t>1:59.363</t>
  </si>
  <si>
    <t>2:08.343B</t>
  </si>
  <si>
    <t>3:17.176</t>
  </si>
  <si>
    <t>1:57.201</t>
  </si>
  <si>
    <t>1:52.760</t>
  </si>
  <si>
    <t>1:53.371</t>
  </si>
  <si>
    <t>1:54.437</t>
  </si>
  <si>
    <t>1:55.856</t>
  </si>
  <si>
    <t>1:55.304</t>
  </si>
  <si>
    <t>1:59.668</t>
  </si>
  <si>
    <t>129.899</t>
  </si>
  <si>
    <t>1:59.319</t>
  </si>
  <si>
    <t>130.279</t>
  </si>
  <si>
    <t>1:57.817</t>
  </si>
  <si>
    <t>1:54.040</t>
  </si>
  <si>
    <t>1:57.029</t>
  </si>
  <si>
    <t>1:53.491</t>
  </si>
  <si>
    <t>1:51.956</t>
  </si>
  <si>
    <t>1:50.543</t>
  </si>
  <si>
    <t>1:53.240</t>
  </si>
  <si>
    <t>1:51.064</t>
  </si>
  <si>
    <t>1:53.155</t>
  </si>
  <si>
    <t>1:53.072</t>
  </si>
  <si>
    <t>1:58.395B</t>
  </si>
  <si>
    <t>3:15.858</t>
  </si>
  <si>
    <t>1:51.167</t>
  </si>
  <si>
    <t>1:52.776</t>
  </si>
  <si>
    <t>1:52.348</t>
  </si>
  <si>
    <t>1:54.261</t>
  </si>
  <si>
    <t>1:53.667</t>
  </si>
  <si>
    <t>1:54.918</t>
  </si>
  <si>
    <t>1:55.090</t>
  </si>
  <si>
    <t>1:54.528</t>
  </si>
  <si>
    <t>1:55.008</t>
  </si>
  <si>
    <t>2:23.966B</t>
  </si>
  <si>
    <t>107.975</t>
  </si>
  <si>
    <t>1:52.804</t>
  </si>
  <si>
    <t>1:56.921</t>
  </si>
  <si>
    <t>1:54.106</t>
  </si>
  <si>
    <t>1:48.822</t>
  </si>
  <si>
    <t>1:49.665</t>
  </si>
  <si>
    <t>1:48.199</t>
  </si>
  <si>
    <t>1:47.927</t>
  </si>
  <si>
    <t>1:46.104</t>
  </si>
  <si>
    <t>1:48.406</t>
  </si>
  <si>
    <t>1:50.811</t>
  </si>
  <si>
    <t>1:47.641</t>
  </si>
  <si>
    <t>1:46.951</t>
  </si>
  <si>
    <t>1:46.015</t>
  </si>
  <si>
    <t>1:48.727</t>
  </si>
  <si>
    <t>1:47.612</t>
  </si>
  <si>
    <t>1:54.296B</t>
  </si>
  <si>
    <t>3:06.322</t>
  </si>
  <si>
    <t>1:47.818</t>
  </si>
  <si>
    <t>1:48.627</t>
  </si>
  <si>
    <t>1:47.762</t>
  </si>
  <si>
    <t>1:48.768</t>
  </si>
  <si>
    <t>1:49.164</t>
  </si>
  <si>
    <t>1:45.026</t>
  </si>
  <si>
    <t>148.009</t>
  </si>
  <si>
    <t>1:48.046</t>
  </si>
  <si>
    <t>143.872</t>
  </si>
  <si>
    <t>1:48.113</t>
  </si>
  <si>
    <t>143.783</t>
  </si>
  <si>
    <t>1:48.344</t>
  </si>
  <si>
    <t>143.476</t>
  </si>
  <si>
    <t>1:47.186</t>
  </si>
  <si>
    <t>145.026</t>
  </si>
  <si>
    <t>1:48.669</t>
  </si>
  <si>
    <t>143.047</t>
  </si>
  <si>
    <t>1:48.609</t>
  </si>
  <si>
    <t>143.126</t>
  </si>
  <si>
    <t>Schupp Dr.</t>
  </si>
  <si>
    <t>F/M</t>
  </si>
  <si>
    <t>Glassl Thomas</t>
  </si>
  <si>
    <t>Stemmler, Prof.Dr. Mark</t>
  </si>
  <si>
    <t>Petri Frank</t>
  </si>
  <si>
    <t>Gast Schupp Sebastian</t>
  </si>
  <si>
    <t>Schupp Sebastian</t>
  </si>
  <si>
    <t>Virchow Robert</t>
  </si>
  <si>
    <t>Blaeß Rolf</t>
  </si>
  <si>
    <t>Klasse 2</t>
  </si>
  <si>
    <t>21</t>
  </si>
  <si>
    <t>2:17.434</t>
  </si>
  <si>
    <t>6</t>
  </si>
  <si>
    <t>50:53.883</t>
  </si>
  <si>
    <t>17:46:31.899</t>
  </si>
  <si>
    <t>2:33.577</t>
  </si>
  <si>
    <t>2:24.718</t>
  </si>
  <si>
    <t>2:17.845</t>
  </si>
  <si>
    <t>2:17.882</t>
  </si>
  <si>
    <t>2:18.178</t>
  </si>
  <si>
    <t>2:18.029</t>
  </si>
  <si>
    <t>2:19.060</t>
  </si>
  <si>
    <t>2:18.120</t>
  </si>
  <si>
    <t>2:22.022</t>
  </si>
  <si>
    <t>2:16.541</t>
  </si>
  <si>
    <t>2:25.473</t>
  </si>
  <si>
    <t>3:37.900</t>
  </si>
  <si>
    <t>2:19.890</t>
  </si>
  <si>
    <t>2:22.421</t>
  </si>
  <si>
    <t>2:22.075</t>
  </si>
  <si>
    <t>2:22.695</t>
  </si>
  <si>
    <t>2:24.945</t>
  </si>
  <si>
    <t>2:24.992</t>
  </si>
  <si>
    <t>2:25.091</t>
  </si>
  <si>
    <t>Klasse 1</t>
  </si>
  <si>
    <t>20</t>
  </si>
  <si>
    <t>2:22.166</t>
  </si>
  <si>
    <t>2:31.681</t>
  </si>
  <si>
    <t>50:37.188</t>
  </si>
  <si>
    <t>17:46:17.919</t>
  </si>
  <si>
    <t>2:35.631</t>
  </si>
  <si>
    <t>2:25.426</t>
  </si>
  <si>
    <t>2:23.765</t>
  </si>
  <si>
    <t>2:23.685</t>
  </si>
  <si>
    <t>2:24.868</t>
  </si>
  <si>
    <t>2:23.165</t>
  </si>
  <si>
    <t>2:24.343</t>
  </si>
  <si>
    <t>2:20.586</t>
  </si>
  <si>
    <t>2:34.910</t>
  </si>
  <si>
    <t>3:59.765</t>
  </si>
  <si>
    <t>2:27.713</t>
  </si>
  <si>
    <t>2:29.362</t>
  </si>
  <si>
    <t>2:30.474</t>
  </si>
  <si>
    <t>2:24.091</t>
  </si>
  <si>
    <t>2:28.073</t>
  </si>
  <si>
    <t>2:28.825</t>
  </si>
  <si>
    <t>2:29.737</t>
  </si>
  <si>
    <t>2:28.922</t>
  </si>
  <si>
    <t>2:14.434</t>
  </si>
  <si>
    <t>2:26.645</t>
  </si>
  <si>
    <t>53:25.738</t>
  </si>
  <si>
    <t>17:48:45.610</t>
  </si>
  <si>
    <t>2:31.252</t>
  </si>
  <si>
    <t>2:21.409</t>
  </si>
  <si>
    <t>2:22.211</t>
  </si>
  <si>
    <t>2:22.215</t>
  </si>
  <si>
    <t>2:21.321</t>
  </si>
  <si>
    <t>2:21.252</t>
  </si>
  <si>
    <t>2:22.016</t>
  </si>
  <si>
    <t>2:21.543</t>
  </si>
  <si>
    <t>2:22.212</t>
  </si>
  <si>
    <t>2:25.915</t>
  </si>
  <si>
    <t>3:43.285</t>
  </si>
  <si>
    <t>2:21.894</t>
  </si>
  <si>
    <t>2:21.054</t>
  </si>
  <si>
    <t>2:26.131</t>
  </si>
  <si>
    <t>2:21.295</t>
  </si>
  <si>
    <t>2:21.644</t>
  </si>
  <si>
    <t>2:21.623</t>
  </si>
  <si>
    <t>2:21.548</t>
  </si>
  <si>
    <t>2:22.011</t>
  </si>
  <si>
    <t>2:12.828</t>
  </si>
  <si>
    <t>2:16.864</t>
  </si>
  <si>
    <t>2:23.380</t>
  </si>
  <si>
    <t>47:59.740</t>
  </si>
  <si>
    <t>17:43:32.513</t>
  </si>
  <si>
    <t>2:36.771</t>
  </si>
  <si>
    <t>2:19.945</t>
  </si>
  <si>
    <t>2:16.887</t>
  </si>
  <si>
    <t>2:19.138</t>
  </si>
  <si>
    <t>2:16.678</t>
  </si>
  <si>
    <t>2:17.016</t>
  </si>
  <si>
    <t>2:17.935</t>
  </si>
  <si>
    <t>2:19.202</t>
  </si>
  <si>
    <t>2:18.431</t>
  </si>
  <si>
    <t>2:24.518</t>
  </si>
  <si>
    <t>3:39.396</t>
  </si>
  <si>
    <t>2:19.577</t>
  </si>
  <si>
    <t>2:17.759</t>
  </si>
  <si>
    <t>2:19.739</t>
  </si>
  <si>
    <t>2:21.065</t>
  </si>
  <si>
    <t>2:19.039</t>
  </si>
  <si>
    <t>Klasse 3</t>
  </si>
  <si>
    <t>2:05.746</t>
  </si>
  <si>
    <t>2:14.636</t>
  </si>
  <si>
    <t>45:04.405</t>
  </si>
  <si>
    <t>17:40:31.071</t>
  </si>
  <si>
    <t>2:28.216</t>
  </si>
  <si>
    <t>2:10.565</t>
  </si>
  <si>
    <t>2:07.121</t>
  </si>
  <si>
    <t>2:06.772</t>
  </si>
  <si>
    <t>2:06.427</t>
  </si>
  <si>
    <t>2:07.577</t>
  </si>
  <si>
    <t>2:11.485</t>
  </si>
  <si>
    <t>2:06.513</t>
  </si>
  <si>
    <t>2:05.568</t>
  </si>
  <si>
    <t>2:18.732</t>
  </si>
  <si>
    <t>3:38.544</t>
  </si>
  <si>
    <t>2:09.270</t>
  </si>
  <si>
    <t>2:11.649</t>
  </si>
  <si>
    <t>2:09.765</t>
  </si>
  <si>
    <t>2:09.011</t>
  </si>
  <si>
    <t>2:11.372</t>
  </si>
  <si>
    <t>2:13.891</t>
  </si>
  <si>
    <t>2:11.545</t>
  </si>
  <si>
    <t>Thomas Glassl</t>
  </si>
  <si>
    <t>NCP1169313</t>
  </si>
  <si>
    <t>2:22.431</t>
  </si>
  <si>
    <t>2:31.695</t>
  </si>
  <si>
    <t>53:21.156</t>
  </si>
  <si>
    <t>17:48:50.091</t>
  </si>
  <si>
    <t>2:34.887</t>
  </si>
  <si>
    <t>2:30.125</t>
  </si>
  <si>
    <t>2:24.264</t>
  </si>
  <si>
    <t>2:24.439</t>
  </si>
  <si>
    <t>2:23.481</t>
  </si>
  <si>
    <t>2:22.319</t>
  </si>
  <si>
    <t>2:25.098</t>
  </si>
  <si>
    <t>2:26.363</t>
  </si>
  <si>
    <t>2:24.066</t>
  </si>
  <si>
    <t>2:37.455</t>
  </si>
  <si>
    <t>3:38.294</t>
  </si>
  <si>
    <t>2:30.063</t>
  </si>
  <si>
    <t>2:27.452</t>
  </si>
  <si>
    <t>2:26.098</t>
  </si>
  <si>
    <t>2:28.934</t>
  </si>
  <si>
    <t>2:31.754</t>
  </si>
  <si>
    <t>2:33.118</t>
  </si>
  <si>
    <t>2:32.739</t>
  </si>
  <si>
    <t>2:46.081</t>
  </si>
  <si>
    <t>911 G Coupe</t>
  </si>
  <si>
    <t>2:22.646</t>
  </si>
  <si>
    <t>2:29.420</t>
  </si>
  <si>
    <t>54:47.992</t>
  </si>
  <si>
    <t>17:50:09.893</t>
  </si>
  <si>
    <t>2:37.471</t>
  </si>
  <si>
    <t>2:35.298</t>
  </si>
  <si>
    <t>2:27.881</t>
  </si>
  <si>
    <t>2:24.679</t>
  </si>
  <si>
    <t>2:22.741</t>
  </si>
  <si>
    <t>2:22.867</t>
  </si>
  <si>
    <t>2:23.344</t>
  </si>
  <si>
    <t>2:23.303</t>
  </si>
  <si>
    <t>2:30.723</t>
  </si>
  <si>
    <t>3:49.602</t>
  </si>
  <si>
    <t>2:23.235</t>
  </si>
  <si>
    <t>2:24.856</t>
  </si>
  <si>
    <t>2:21.393</t>
  </si>
  <si>
    <t>2:23.548</t>
  </si>
  <si>
    <t>2:22.808</t>
  </si>
  <si>
    <t>2:25.543</t>
  </si>
  <si>
    <t>2:23.109</t>
  </si>
  <si>
    <t>2:24.058</t>
  </si>
  <si>
    <t>2:24.811</t>
  </si>
  <si>
    <t>2:24.656</t>
  </si>
  <si>
    <t>2:09.497</t>
  </si>
  <si>
    <t>2:22.902</t>
  </si>
  <si>
    <t>54:20.972</t>
  </si>
  <si>
    <t>17:49:43.616</t>
  </si>
  <si>
    <t>2:30.646</t>
  </si>
  <si>
    <t>2:14.141</t>
  </si>
  <si>
    <t>2:14.443</t>
  </si>
  <si>
    <t>2:13.961</t>
  </si>
  <si>
    <t>2:13.142</t>
  </si>
  <si>
    <t>2:24.153</t>
  </si>
  <si>
    <t>2:18.494</t>
  </si>
  <si>
    <t>2:17.974</t>
  </si>
  <si>
    <t>2:17.088</t>
  </si>
  <si>
    <t>2:16.977</t>
  </si>
  <si>
    <t>2:28.237</t>
  </si>
  <si>
    <t>3:36.471</t>
  </si>
  <si>
    <t>2:26.757</t>
  </si>
  <si>
    <t>2:25.186</t>
  </si>
  <si>
    <t>2:14.146</t>
  </si>
  <si>
    <t>2:24.114</t>
  </si>
  <si>
    <t>2:25.564</t>
  </si>
  <si>
    <t>2:14.768</t>
  </si>
  <si>
    <t>2:11.329</t>
  </si>
  <si>
    <t>2:08.387</t>
  </si>
  <si>
    <t>Cayman</t>
  </si>
  <si>
    <t>2:13.880</t>
  </si>
  <si>
    <t>2:24.510</t>
  </si>
  <si>
    <t>50:53.403</t>
  </si>
  <si>
    <t>17:46:32.589</t>
  </si>
  <si>
    <t>2:33.417</t>
  </si>
  <si>
    <t>2:24.727</t>
  </si>
  <si>
    <t>2:18.012</t>
  </si>
  <si>
    <t>2:17.544</t>
  </si>
  <si>
    <t>2:18.345</t>
  </si>
  <si>
    <t>2:17.947</t>
  </si>
  <si>
    <t>2:18.731</t>
  </si>
  <si>
    <t>2:18.239</t>
  </si>
  <si>
    <t>2:22.037</t>
  </si>
  <si>
    <t>2:17.058</t>
  </si>
  <si>
    <t>2:27.502</t>
  </si>
  <si>
    <t>4:07.817</t>
  </si>
  <si>
    <t>2:15.701</t>
  </si>
  <si>
    <t>2:14.761</t>
  </si>
  <si>
    <t>2:13.403</t>
  </si>
  <si>
    <t>2:22.157</t>
  </si>
  <si>
    <t>2:24.584</t>
  </si>
  <si>
    <t>2:25.213</t>
  </si>
  <si>
    <t>2:04.273</t>
  </si>
  <si>
    <t>2:10.628</t>
  </si>
  <si>
    <t>51:10.740</t>
  </si>
  <si>
    <t>17:46:26.979</t>
  </si>
  <si>
    <t>2:35.449</t>
  </si>
  <si>
    <t>2:07.909</t>
  </si>
  <si>
    <t>2:06.540</t>
  </si>
  <si>
    <t>2:05.619</t>
  </si>
  <si>
    <t>2:05.841</t>
  </si>
  <si>
    <t>2:06.536</t>
  </si>
  <si>
    <t>2:06.721</t>
  </si>
  <si>
    <t>2:05.260</t>
  </si>
  <si>
    <t>2:10.697</t>
  </si>
  <si>
    <t>3:22.411</t>
  </si>
  <si>
    <t>2:06.426</t>
  </si>
  <si>
    <t>2:23.455</t>
  </si>
  <si>
    <t>2:09.880</t>
  </si>
  <si>
    <t>2:07.294</t>
  </si>
  <si>
    <t>2:05.860</t>
  </si>
  <si>
    <t>2:07.320</t>
  </si>
  <si>
    <t>2:07.756</t>
  </si>
  <si>
    <t>2:07.590</t>
  </si>
  <si>
    <t>2:37.918</t>
  </si>
  <si>
    <t>29</t>
  </si>
  <si>
    <t>Patrick Eheim</t>
  </si>
  <si>
    <t>Patrick</t>
  </si>
  <si>
    <t>Eheim</t>
  </si>
  <si>
    <t>Stuttgart</t>
  </si>
  <si>
    <t>CS62459</t>
  </si>
  <si>
    <t>INTD1121706</t>
  </si>
  <si>
    <t>1:57.820</t>
  </si>
  <si>
    <t>2:08.795</t>
  </si>
  <si>
    <t>1:00:34.649</t>
  </si>
  <si>
    <t>17:56:50.618</t>
  </si>
  <si>
    <t>2:10.595</t>
  </si>
  <si>
    <t>2:02.367</t>
  </si>
  <si>
    <t>2:04.199</t>
  </si>
  <si>
    <t>1:59.284</t>
  </si>
  <si>
    <t>2:01.873</t>
  </si>
  <si>
    <t>2:00.923</t>
  </si>
  <si>
    <t>1:58.343</t>
  </si>
  <si>
    <t>1:59.568</t>
  </si>
  <si>
    <t>2:02.024</t>
  </si>
  <si>
    <t>2:01.469</t>
  </si>
  <si>
    <t>2:00.349</t>
  </si>
  <si>
    <t>2:00.464</t>
  </si>
  <si>
    <t>1:58.942</t>
  </si>
  <si>
    <t>1:58.687</t>
  </si>
  <si>
    <t>2:43.163</t>
  </si>
  <si>
    <t>3:25.124</t>
  </si>
  <si>
    <t>1:58.539</t>
  </si>
  <si>
    <t>2:03.830</t>
  </si>
  <si>
    <t>2:04.228</t>
  </si>
  <si>
    <t>2:00.904</t>
  </si>
  <si>
    <t>1:59.128</t>
  </si>
  <si>
    <t>1:58.006</t>
  </si>
  <si>
    <t>2:04.627</t>
  </si>
  <si>
    <t>1:58.544</t>
  </si>
  <si>
    <t>1:57.963</t>
  </si>
  <si>
    <t>1:57.995</t>
  </si>
  <si>
    <t>1:56.896</t>
  </si>
  <si>
    <t>991</t>
  </si>
  <si>
    <t>2:04.925</t>
  </si>
  <si>
    <t>2:16.367</t>
  </si>
  <si>
    <t>51:22.995</t>
  </si>
  <si>
    <t>17:46:54.169</t>
  </si>
  <si>
    <t>2:27.655</t>
  </si>
  <si>
    <t>2:08.299</t>
  </si>
  <si>
    <t>2:06.490</t>
  </si>
  <si>
    <t>2:06.214</t>
  </si>
  <si>
    <t>2:05.522</t>
  </si>
  <si>
    <t>2:06.360</t>
  </si>
  <si>
    <t>2:07.309</t>
  </si>
  <si>
    <t>2:07.878</t>
  </si>
  <si>
    <t>2:06.246</t>
  </si>
  <si>
    <t>2:06.123</t>
  </si>
  <si>
    <t>2:08.519</t>
  </si>
  <si>
    <t>2:13.199</t>
  </si>
  <si>
    <t>2:07.599</t>
  </si>
  <si>
    <t>2:14.667</t>
  </si>
  <si>
    <t>4:01.201</t>
  </si>
  <si>
    <t>2:07.034</t>
  </si>
  <si>
    <t>2:07.900</t>
  </si>
  <si>
    <t>2:17.378</t>
  </si>
  <si>
    <t>2:05.431</t>
  </si>
  <si>
    <t>2:04.334</t>
  </si>
  <si>
    <t>2:15.267</t>
  </si>
  <si>
    <t>2:24.781</t>
  </si>
  <si>
    <t>52:14.273</t>
  </si>
  <si>
    <t>17:47:32.113</t>
  </si>
  <si>
    <t>2:32.221</t>
  </si>
  <si>
    <t>2:17.158</t>
  </si>
  <si>
    <t>2:17.993</t>
  </si>
  <si>
    <t>2:17.287</t>
  </si>
  <si>
    <t>2:17.941</t>
  </si>
  <si>
    <t>2:18.445</t>
  </si>
  <si>
    <t>2:18.635</t>
  </si>
  <si>
    <t>2:19.350</t>
  </si>
  <si>
    <t>2:17.473</t>
  </si>
  <si>
    <t>2:18.248</t>
  </si>
  <si>
    <t>2:26.561</t>
  </si>
  <si>
    <t>3:36.290</t>
  </si>
  <si>
    <t>2:14.459</t>
  </si>
  <si>
    <t>2:17.969</t>
  </si>
  <si>
    <t>2:18.175</t>
  </si>
  <si>
    <t>2:17.374</t>
  </si>
  <si>
    <t>2:17.623</t>
  </si>
  <si>
    <t>2:17.727</t>
  </si>
  <si>
    <t>2:16.389</t>
  </si>
  <si>
    <t>2:16.907</t>
  </si>
  <si>
    <t>24</t>
  </si>
  <si>
    <t>2:15.841</t>
  </si>
  <si>
    <t>2:26.627</t>
  </si>
  <si>
    <t>57:31.462</t>
  </si>
  <si>
    <t>17:52:57.664</t>
  </si>
  <si>
    <t>2:36.143</t>
  </si>
  <si>
    <t>2:25.506</t>
  </si>
  <si>
    <t>2:21.793</t>
  </si>
  <si>
    <t>2:19.166</t>
  </si>
  <si>
    <t>2:18.486</t>
  </si>
  <si>
    <t>2:16.668</t>
  </si>
  <si>
    <t>2:20.268</t>
  </si>
  <si>
    <t>2:18.091</t>
  </si>
  <si>
    <t>2:20.188</t>
  </si>
  <si>
    <t>2:25.964</t>
  </si>
  <si>
    <t>3:35.455</t>
  </si>
  <si>
    <t>2:15.213</t>
  </si>
  <si>
    <t>2:20.375</t>
  </si>
  <si>
    <t>2:18.370</t>
  </si>
  <si>
    <t>2:18.005</t>
  </si>
  <si>
    <t>2:20.473</t>
  </si>
  <si>
    <t>2:19.775</t>
  </si>
  <si>
    <t>2:16.175</t>
  </si>
  <si>
    <t>2:17.561</t>
  </si>
  <si>
    <t>2:20.724</t>
  </si>
  <si>
    <t>2:26.667</t>
  </si>
  <si>
    <t>2:16.302</t>
  </si>
  <si>
    <t>53:22.337</t>
  </si>
  <si>
    <t>17:48:56.923</t>
  </si>
  <si>
    <t>2:35.885</t>
  </si>
  <si>
    <t>2:17.794</t>
  </si>
  <si>
    <t>2:15.953</t>
  </si>
  <si>
    <t>2:19.830</t>
  </si>
  <si>
    <t>2:17.161</t>
  </si>
  <si>
    <t>2:18.260</t>
  </si>
  <si>
    <t>2:18.036</t>
  </si>
  <si>
    <t>2:19.560</t>
  </si>
  <si>
    <t>2:16.551</t>
  </si>
  <si>
    <t>2:18.621</t>
  </si>
  <si>
    <t>2:25.991</t>
  </si>
  <si>
    <t>3:37.753</t>
  </si>
  <si>
    <t>2:17.885</t>
  </si>
  <si>
    <t>2:17.778</t>
  </si>
  <si>
    <t>2:19.601</t>
  </si>
  <si>
    <t>2:21.215</t>
  </si>
  <si>
    <t>2:45.490</t>
  </si>
  <si>
    <t>2:38.020</t>
  </si>
  <si>
    <t>26</t>
  </si>
  <si>
    <t>Michael Schilt</t>
  </si>
  <si>
    <t>Schilt</t>
  </si>
  <si>
    <t>RC/Haas</t>
  </si>
  <si>
    <t>911 Carrera 4GTS</t>
  </si>
  <si>
    <t>2:11.367</t>
  </si>
  <si>
    <t>58:34.592</t>
  </si>
  <si>
    <t>17:55:53.120</t>
  </si>
  <si>
    <t>2:32.172</t>
  </si>
  <si>
    <t>2:05.819</t>
  </si>
  <si>
    <t>2:02.804</t>
  </si>
  <si>
    <t>2:01.733</t>
  </si>
  <si>
    <t>2:07.807</t>
  </si>
  <si>
    <t>2:03.260</t>
  </si>
  <si>
    <t>2:15.327</t>
  </si>
  <si>
    <t>2:43.090</t>
  </si>
  <si>
    <t>4:39.423</t>
  </si>
  <si>
    <t>2:02.123</t>
  </si>
  <si>
    <t>2:02.609</t>
  </si>
  <si>
    <t>1:59.865</t>
  </si>
  <si>
    <t>2:03.736</t>
  </si>
  <si>
    <t>2:05.024</t>
  </si>
  <si>
    <t>2:06.364</t>
  </si>
  <si>
    <t>2:03.390</t>
  </si>
  <si>
    <t>2:07.888</t>
  </si>
  <si>
    <t>2:05.290</t>
  </si>
  <si>
    <t>2:03.496</t>
  </si>
  <si>
    <t>2:01.293</t>
  </si>
  <si>
    <t>2:13.569</t>
  </si>
  <si>
    <t>2:04.938</t>
  </si>
  <si>
    <t>2:19.927</t>
  </si>
  <si>
    <t>2:31.352</t>
  </si>
  <si>
    <t>Harald Betz</t>
  </si>
  <si>
    <t>Harald</t>
  </si>
  <si>
    <t>Betz</t>
  </si>
  <si>
    <t>Oberhaching</t>
  </si>
  <si>
    <t>CI27292</t>
  </si>
  <si>
    <t>NCP1178766</t>
  </si>
  <si>
    <t>2:02.306</t>
  </si>
  <si>
    <t>2:16.518</t>
  </si>
  <si>
    <t>50:28.000</t>
  </si>
  <si>
    <t>17:45:52.457</t>
  </si>
  <si>
    <t>2:29.550</t>
  </si>
  <si>
    <t>2:10.134</t>
  </si>
  <si>
    <t>2:07.035</t>
  </si>
  <si>
    <t>2:06.902</t>
  </si>
  <si>
    <t>2:08.434</t>
  </si>
  <si>
    <t>2:04.312</t>
  </si>
  <si>
    <t>2:12.682</t>
  </si>
  <si>
    <t>2:06.782</t>
  </si>
  <si>
    <t>2:05.874</t>
  </si>
  <si>
    <t>2:09.912</t>
  </si>
  <si>
    <t>2:10.034</t>
  </si>
  <si>
    <t>3:30.019</t>
  </si>
  <si>
    <t>2:08.225</t>
  </si>
  <si>
    <t>2:04.594</t>
  </si>
  <si>
    <t>2:11.774</t>
  </si>
  <si>
    <t>2:02.891</t>
  </si>
  <si>
    <t>2:01.642</t>
  </si>
  <si>
    <t>2:02.652</t>
  </si>
  <si>
    <t>2:02.886</t>
  </si>
  <si>
    <t>2:07.002</t>
  </si>
  <si>
    <t>2:13.224</t>
  </si>
  <si>
    <t>2:26.010</t>
  </si>
  <si>
    <t>56:09.972</t>
  </si>
  <si>
    <t>17:51:17.292</t>
  </si>
  <si>
    <t>2:25.855</t>
  </si>
  <si>
    <t>2:21.486</t>
  </si>
  <si>
    <t>2:21.721</t>
  </si>
  <si>
    <t>2:15.088</t>
  </si>
  <si>
    <t>2:14.573</t>
  </si>
  <si>
    <t>2:17.523</t>
  </si>
  <si>
    <t>2:15.048</t>
  </si>
  <si>
    <t>2:13.633</t>
  </si>
  <si>
    <t>2:13.929</t>
  </si>
  <si>
    <t>2:13.414</t>
  </si>
  <si>
    <t>2:24.507</t>
  </si>
  <si>
    <t>3:34.977</t>
  </si>
  <si>
    <t>2:20.402</t>
  </si>
  <si>
    <t>2:16.711</t>
  </si>
  <si>
    <t>2:14.602</t>
  </si>
  <si>
    <t>2:15.658</t>
  </si>
  <si>
    <t>2:15.219</t>
  </si>
  <si>
    <t>2:12.875</t>
  </si>
  <si>
    <t>2:13.319</t>
  </si>
  <si>
    <t>2:21.583</t>
  </si>
  <si>
    <t>2:14.150</t>
  </si>
  <si>
    <t>28</t>
  </si>
  <si>
    <t>2:03.354</t>
  </si>
  <si>
    <t>2:15.984</t>
  </si>
  <si>
    <t>1:00:37.287</t>
  </si>
  <si>
    <t>17:56:10.977</t>
  </si>
  <si>
    <t>2:22.874</t>
  </si>
  <si>
    <t>2:08.669</t>
  </si>
  <si>
    <t>2:07.638</t>
  </si>
  <si>
    <t>2:06.758</t>
  </si>
  <si>
    <t>2:09.513</t>
  </si>
  <si>
    <t>2:05.588</t>
  </si>
  <si>
    <t>2:04.504</t>
  </si>
  <si>
    <t>2:06.783</t>
  </si>
  <si>
    <t>2:04.892</t>
  </si>
  <si>
    <t>2:05.242</t>
  </si>
  <si>
    <t>3:28.534</t>
  </si>
  <si>
    <t>2:06.064</t>
  </si>
  <si>
    <t>2:05.416</t>
  </si>
  <si>
    <t>2:02.587</t>
  </si>
  <si>
    <t>2:05.058</t>
  </si>
  <si>
    <t>2:04.549</t>
  </si>
  <si>
    <t>2:05.472</t>
  </si>
  <si>
    <t>2:07.705</t>
  </si>
  <si>
    <t>2:05.046</t>
  </si>
  <si>
    <t>2:04.703</t>
  </si>
  <si>
    <t>2:06.618</t>
  </si>
  <si>
    <t>2:05.203</t>
  </si>
  <si>
    <t>2:04.681</t>
  </si>
  <si>
    <t>Stefan Kipfer</t>
  </si>
  <si>
    <t>Stefan</t>
  </si>
  <si>
    <t>Kipfer</t>
  </si>
  <si>
    <t>Ranflüh</t>
  </si>
  <si>
    <t>911 (992) GT3</t>
  </si>
  <si>
    <t>1:56.954</t>
  </si>
  <si>
    <t>1:59.281</t>
  </si>
  <si>
    <t>58:25.636</t>
  </si>
  <si>
    <t>17:55:13.001</t>
  </si>
  <si>
    <t>2:40.384</t>
  </si>
  <si>
    <t>1:58.625</t>
  </si>
  <si>
    <t>2:01.419</t>
  </si>
  <si>
    <t>2:02.289</t>
  </si>
  <si>
    <t>1:58.973</t>
  </si>
  <si>
    <t>2:00.862</t>
  </si>
  <si>
    <t>1:57.512</t>
  </si>
  <si>
    <t>1:58.703</t>
  </si>
  <si>
    <t>1:56.911</t>
  </si>
  <si>
    <t>2:02.790</t>
  </si>
  <si>
    <t>1:59.823</t>
  </si>
  <si>
    <t>2:00.770</t>
  </si>
  <si>
    <t>1:58.525</t>
  </si>
  <si>
    <t>2:30.736</t>
  </si>
  <si>
    <t>6:46.060</t>
  </si>
  <si>
    <t>1:59.009</t>
  </si>
  <si>
    <t>2:02.884</t>
  </si>
  <si>
    <t>2:04.960</t>
  </si>
  <si>
    <t>2:01.640</t>
  </si>
  <si>
    <t>2:12.484</t>
  </si>
  <si>
    <t>2:04.851</t>
  </si>
  <si>
    <t>2:08.919</t>
  </si>
  <si>
    <t>2:03.068</t>
  </si>
  <si>
    <t>Gast Schilt Michael</t>
  </si>
  <si>
    <t/>
  </si>
  <si>
    <t>Schilt Michael</t>
  </si>
  <si>
    <t>Betz Harald</t>
  </si>
  <si>
    <t>Gast Kipfer Stefan</t>
  </si>
  <si>
    <t>Kipfer Stefan</t>
  </si>
  <si>
    <t>Eheim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</si>
</sst>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_);\(#,##0.0\)"/>
    <numFmt numFmtId="165" formatCode="0.0"/>
    <numFmt numFmtId="166" formatCode="#,##0.0&quot; &quot;"/>
    <numFmt numFmtId="167" formatCode="0&quot;. Platz&quot;"/>
    <numFmt numFmtId="168" formatCode="0.0%"/>
    <numFmt numFmtId="169" formatCode="_-* #,##0.00\ [$€]_-;\-* #,##0.00\ [$€]_-;_-* &quot;-&quot;??\ [$€]_-;_-@_-"/>
    <numFmt numFmtId="170" formatCode="mm:ss.000;@"/>
    <numFmt numFmtId="171" formatCode="mm:ss.000"/>
  </numFmts>
  <fonts count="35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sz val="18"/>
      <color indexed="10"/>
      <name val="Arial"/>
      <family val="2"/>
    </font>
    <font>
      <b/>
      <sz val="18"/>
      <name val="Arial"/>
      <family val="2"/>
    </font>
    <font>
      <b/>
      <sz val="14"/>
      <color indexed="10"/>
      <name val="Arial"/>
      <family val="2"/>
    </font>
    <font>
      <sz val="9"/>
      <color indexed="10"/>
      <name val="Wingdings 3"/>
      <family val="1"/>
      <charset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theme="0"/>
      <name val="Arial"/>
      <family val="2"/>
    </font>
    <font>
      <b/>
      <sz val="10"/>
      <color rgb="FF00B050"/>
      <name val="Arial"/>
      <family val="2"/>
    </font>
    <font>
      <strike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theme="4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7">
    <xf numFmtId="0" fontId="0" fillId="0" borderId="0" applyNumberFormat="0" applyFill="0" applyBorder="0" applyAlignment="0" applyProtection="0"/>
    <xf numFmtId="16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8" fillId="0" borderId="0"/>
    <xf numFmtId="0" fontId="4" fillId="0" borderId="0"/>
    <xf numFmtId="0" fontId="1" fillId="0" borderId="0"/>
  </cellStyleXfs>
  <cellXfs count="431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1" fontId="6" fillId="0" borderId="0" xfId="0" applyNumberFormat="1" applyFont="1" applyFill="1" applyBorder="1"/>
    <xf numFmtId="0" fontId="0" fillId="0" borderId="0" xfId="0" applyBorder="1"/>
    <xf numFmtId="0" fontId="11" fillId="0" borderId="0" xfId="0" applyFont="1" applyBorder="1"/>
    <xf numFmtId="0" fontId="12" fillId="0" borderId="0" xfId="0" applyFont="1"/>
    <xf numFmtId="0" fontId="9" fillId="0" borderId="0" xfId="0" applyFont="1" applyAlignment="1">
      <alignment horizontal="right"/>
    </xf>
    <xf numFmtId="0" fontId="8" fillId="2" borderId="0" xfId="0" applyFont="1" applyFill="1"/>
    <xf numFmtId="0" fontId="8" fillId="0" borderId="0" xfId="0" quotePrefix="1" applyFont="1"/>
    <xf numFmtId="0" fontId="8" fillId="0" borderId="0" xfId="0" applyFont="1" applyAlignment="1">
      <alignment horizontal="left"/>
    </xf>
    <xf numFmtId="0" fontId="8" fillId="0" borderId="0" xfId="0" applyFont="1" applyFill="1" applyBorder="1"/>
    <xf numFmtId="14" fontId="9" fillId="0" borderId="0" xfId="0" applyNumberFormat="1" applyFont="1" applyAlignment="1">
      <alignment horizontal="left"/>
    </xf>
    <xf numFmtId="1" fontId="8" fillId="0" borderId="0" xfId="0" applyNumberFormat="1" applyFont="1" applyFill="1" applyBorder="1"/>
    <xf numFmtId="1" fontId="8" fillId="0" borderId="0" xfId="0" applyNumberFormat="1" applyFont="1"/>
    <xf numFmtId="0" fontId="8" fillId="0" borderId="0" xfId="0" applyFont="1" applyFill="1"/>
    <xf numFmtId="0" fontId="8" fillId="0" borderId="3" xfId="0" applyFont="1" applyFill="1" applyBorder="1"/>
    <xf numFmtId="0" fontId="8" fillId="0" borderId="4" xfId="0" applyFont="1" applyFill="1" applyBorder="1"/>
    <xf numFmtId="0" fontId="8" fillId="0" borderId="5" xfId="0" applyFont="1" applyFill="1" applyBorder="1"/>
    <xf numFmtId="166" fontId="9" fillId="0" borderId="3" xfId="0" applyNumberFormat="1" applyFont="1" applyFill="1" applyBorder="1" applyProtection="1"/>
    <xf numFmtId="166" fontId="8" fillId="0" borderId="5" xfId="0" applyNumberFormat="1" applyFont="1" applyFill="1" applyBorder="1" applyProtection="1"/>
    <xf numFmtId="166" fontId="8" fillId="0" borderId="5" xfId="0" applyNumberFormat="1" applyFont="1" applyFill="1" applyBorder="1" applyAlignment="1" applyProtection="1">
      <alignment horizontal="right"/>
    </xf>
    <xf numFmtId="166" fontId="8" fillId="0" borderId="6" xfId="0" applyNumberFormat="1" applyFont="1" applyFill="1" applyBorder="1" applyProtection="1"/>
    <xf numFmtId="0" fontId="8" fillId="0" borderId="7" xfId="0" applyFont="1" applyFill="1" applyBorder="1"/>
    <xf numFmtId="0" fontId="8" fillId="0" borderId="0" xfId="0" applyFont="1" applyFill="1" applyAlignment="1">
      <alignment horizontal="right"/>
    </xf>
    <xf numFmtId="0" fontId="8" fillId="0" borderId="0" xfId="0" quotePrefix="1" applyFont="1" applyAlignment="1">
      <alignment horizontal="right"/>
    </xf>
    <xf numFmtId="0" fontId="9" fillId="0" borderId="0" xfId="0" applyFont="1" applyFill="1"/>
    <xf numFmtId="0" fontId="8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1" xfId="0" applyFont="1" applyBorder="1"/>
    <xf numFmtId="0" fontId="0" fillId="0" borderId="9" xfId="0" applyBorder="1" applyAlignment="1">
      <alignment horizontal="left"/>
    </xf>
    <xf numFmtId="0" fontId="5" fillId="0" borderId="8" xfId="0" applyFont="1" applyBorder="1"/>
    <xf numFmtId="0" fontId="5" fillId="0" borderId="12" xfId="0" applyFont="1" applyBorder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3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13" fillId="0" borderId="11" xfId="0" applyFont="1" applyBorder="1"/>
    <xf numFmtId="0" fontId="11" fillId="0" borderId="9" xfId="0" applyFont="1" applyBorder="1"/>
    <xf numFmtId="0" fontId="15" fillId="0" borderId="9" xfId="0" applyFont="1" applyBorder="1"/>
    <xf numFmtId="0" fontId="11" fillId="0" borderId="14" xfId="0" applyFont="1" applyBorder="1"/>
    <xf numFmtId="0" fontId="16" fillId="0" borderId="0" xfId="0" applyFont="1"/>
    <xf numFmtId="0" fontId="5" fillId="0" borderId="12" xfId="0" applyFont="1" applyBorder="1" applyAlignment="1">
      <alignment horizontal="right"/>
    </xf>
    <xf numFmtId="0" fontId="0" fillId="0" borderId="14" xfId="0" applyBorder="1" applyAlignment="1">
      <alignment horizontal="left"/>
    </xf>
    <xf numFmtId="168" fontId="0" fillId="0" borderId="15" xfId="2" applyNumberFormat="1" applyFont="1" applyBorder="1"/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vertical="top" wrapText="1"/>
    </xf>
    <xf numFmtId="164" fontId="8" fillId="0" borderId="0" xfId="0" applyNumberFormat="1" applyFont="1" applyProtection="1"/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19" xfId="0" applyFont="1" applyFill="1" applyBorder="1"/>
    <xf numFmtId="0" fontId="8" fillId="0" borderId="20" xfId="0" applyFont="1" applyFill="1" applyBorder="1"/>
    <xf numFmtId="0" fontId="9" fillId="0" borderId="7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9" fillId="0" borderId="3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/>
    <xf numFmtId="0" fontId="8" fillId="0" borderId="4" xfId="0" applyFont="1" applyFill="1" applyBorder="1" applyAlignment="1">
      <alignment horizontal="center"/>
    </xf>
    <xf numFmtId="0" fontId="9" fillId="0" borderId="5" xfId="0" quotePrefix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/>
    <xf numFmtId="16" fontId="9" fillId="0" borderId="0" xfId="0" quotePrefix="1" applyNumberFormat="1" applyFont="1" applyFill="1" applyBorder="1" applyAlignment="1">
      <alignment horizontal="center"/>
    </xf>
    <xf numFmtId="0" fontId="9" fillId="0" borderId="0" xfId="0" quotePrefix="1" applyFont="1" applyFill="1" applyBorder="1" applyAlignment="1">
      <alignment horizontal="center"/>
    </xf>
    <xf numFmtId="0" fontId="8" fillId="3" borderId="0" xfId="0" applyFont="1" applyFill="1"/>
    <xf numFmtId="0" fontId="18" fillId="0" borderId="0" xfId="4" applyFont="1" applyFill="1" applyBorder="1" applyAlignment="1">
      <alignment horizontal="left" wrapText="1"/>
    </xf>
    <xf numFmtId="0" fontId="8" fillId="0" borderId="0" xfId="0" applyFont="1" applyAlignment="1">
      <alignment vertical="top"/>
    </xf>
    <xf numFmtId="168" fontId="9" fillId="0" borderId="0" xfId="2" applyNumberFormat="1" applyFont="1"/>
    <xf numFmtId="0" fontId="9" fillId="4" borderId="0" xfId="0" applyFont="1" applyFill="1"/>
    <xf numFmtId="0" fontId="8" fillId="4" borderId="0" xfId="0" applyFont="1" applyFill="1"/>
    <xf numFmtId="0" fontId="9" fillId="4" borderId="0" xfId="0" applyFont="1" applyFill="1" applyBorder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right"/>
    </xf>
    <xf numFmtId="0" fontId="8" fillId="0" borderId="0" xfId="0" applyFont="1" applyFill="1" applyBorder="1" applyAlignment="1">
      <alignment horizontal="left" vertical="top" wrapText="1"/>
    </xf>
    <xf numFmtId="0" fontId="8" fillId="0" borderId="21" xfId="0" applyFont="1" applyBorder="1"/>
    <xf numFmtId="0" fontId="9" fillId="0" borderId="0" xfId="0" applyFont="1" applyAlignment="1">
      <alignment horizontal="right" vertical="top"/>
    </xf>
    <xf numFmtId="0" fontId="19" fillId="0" borderId="0" xfId="0" applyFont="1" applyFill="1" applyBorder="1" applyAlignment="1">
      <alignment horizontal="center" vertical="top" wrapText="1"/>
    </xf>
    <xf numFmtId="168" fontId="8" fillId="0" borderId="0" xfId="2" applyNumberFormat="1" applyFont="1"/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0" fillId="0" borderId="0" xfId="0" applyFill="1"/>
    <xf numFmtId="1" fontId="9" fillId="0" borderId="0" xfId="0" applyNumberFormat="1" applyFont="1"/>
    <xf numFmtId="1" fontId="9" fillId="4" borderId="0" xfId="0" applyNumberFormat="1" applyFont="1" applyFill="1"/>
    <xf numFmtId="0" fontId="8" fillId="0" borderId="2" xfId="0" applyFont="1" applyFill="1" applyBorder="1" applyAlignment="1">
      <alignment horizontal="center" wrapText="1"/>
    </xf>
    <xf numFmtId="0" fontId="9" fillId="0" borderId="6" xfId="0" quotePrefix="1" applyFont="1" applyFill="1" applyBorder="1" applyAlignment="1">
      <alignment horizontal="center"/>
    </xf>
    <xf numFmtId="166" fontId="8" fillId="0" borderId="6" xfId="0" applyNumberFormat="1" applyFont="1" applyFill="1" applyBorder="1" applyAlignment="1" applyProtection="1">
      <alignment horizontal="right"/>
    </xf>
    <xf numFmtId="1" fontId="8" fillId="0" borderId="7" xfId="0" applyNumberFormat="1" applyFont="1" applyFill="1" applyBorder="1"/>
    <xf numFmtId="1" fontId="0" fillId="0" borderId="0" xfId="0" applyNumberFormat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9" fillId="0" borderId="0" xfId="0" quotePrefix="1" applyNumberFormat="1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right"/>
    </xf>
    <xf numFmtId="0" fontId="0" fillId="0" borderId="0" xfId="0" applyFill="1" applyBorder="1"/>
    <xf numFmtId="1" fontId="15" fillId="0" borderId="0" xfId="0" applyNumberFormat="1" applyFont="1" applyBorder="1"/>
    <xf numFmtId="0" fontId="11" fillId="0" borderId="10" xfId="0" applyFont="1" applyBorder="1"/>
    <xf numFmtId="0" fontId="21" fillId="0" borderId="0" xfId="0" applyFont="1" applyBorder="1"/>
    <xf numFmtId="0" fontId="11" fillId="0" borderId="15" xfId="0" applyFont="1" applyBorder="1"/>
    <xf numFmtId="165" fontId="11" fillId="0" borderId="15" xfId="0" applyNumberFormat="1" applyFont="1" applyBorder="1"/>
    <xf numFmtId="0" fontId="9" fillId="0" borderId="9" xfId="0" applyFont="1" applyBorder="1"/>
    <xf numFmtId="0" fontId="21" fillId="0" borderId="10" xfId="0" applyFont="1" applyBorder="1"/>
    <xf numFmtId="0" fontId="21" fillId="0" borderId="0" xfId="0" applyFont="1" applyFill="1" applyBorder="1"/>
    <xf numFmtId="0" fontId="9" fillId="0" borderId="20" xfId="0" applyFont="1" applyFill="1" applyBorder="1" applyAlignment="1">
      <alignment horizontal="center" vertical="top" wrapText="1"/>
    </xf>
    <xf numFmtId="166" fontId="8" fillId="0" borderId="4" xfId="0" applyNumberFormat="1" applyFont="1" applyFill="1" applyBorder="1" applyProtection="1"/>
    <xf numFmtId="1" fontId="9" fillId="0" borderId="20" xfId="0" applyNumberFormat="1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1" fontId="9" fillId="0" borderId="23" xfId="0" applyNumberFormat="1" applyFont="1" applyFill="1" applyBorder="1" applyAlignment="1">
      <alignment horizontal="center"/>
    </xf>
    <xf numFmtId="1" fontId="9" fillId="0" borderId="22" xfId="0" applyNumberFormat="1" applyFont="1" applyFill="1" applyBorder="1" applyAlignment="1">
      <alignment horizontal="center"/>
    </xf>
    <xf numFmtId="1" fontId="9" fillId="0" borderId="24" xfId="0" applyNumberFormat="1" applyFont="1" applyFill="1" applyBorder="1" applyAlignment="1">
      <alignment horizontal="center"/>
    </xf>
    <xf numFmtId="0" fontId="9" fillId="0" borderId="25" xfId="0" quotePrefix="1" applyFont="1" applyFill="1" applyBorder="1" applyAlignment="1">
      <alignment horizontal="center"/>
    </xf>
    <xf numFmtId="0" fontId="9" fillId="0" borderId="26" xfId="0" quotePrefix="1" applyFont="1" applyFill="1" applyBorder="1" applyAlignment="1">
      <alignment horizontal="center"/>
    </xf>
    <xf numFmtId="166" fontId="8" fillId="0" borderId="26" xfId="0" applyNumberFormat="1" applyFont="1" applyFill="1" applyBorder="1" applyAlignment="1" applyProtection="1">
      <alignment horizontal="right"/>
    </xf>
    <xf numFmtId="166" fontId="8" fillId="0" borderId="25" xfId="0" applyNumberFormat="1" applyFont="1" applyFill="1" applyBorder="1" applyProtection="1"/>
    <xf numFmtId="166" fontId="8" fillId="0" borderId="26" xfId="0" applyNumberFormat="1" applyFont="1" applyFill="1" applyBorder="1" applyProtection="1"/>
    <xf numFmtId="14" fontId="9" fillId="0" borderId="0" xfId="0" applyNumberFormat="1" applyFont="1"/>
    <xf numFmtId="0" fontId="10" fillId="0" borderId="0" xfId="0" applyFont="1" applyAlignment="1">
      <alignment vertical="top"/>
    </xf>
    <xf numFmtId="0" fontId="9" fillId="5" borderId="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1" fontId="9" fillId="5" borderId="0" xfId="0" applyNumberFormat="1" applyFont="1" applyFill="1" applyBorder="1" applyAlignment="1">
      <alignment horizontal="center"/>
    </xf>
    <xf numFmtId="16" fontId="9" fillId="5" borderId="0" xfId="0" quotePrefix="1" applyNumberFormat="1" applyFont="1" applyFill="1" applyBorder="1" applyAlignment="1">
      <alignment horizontal="center"/>
    </xf>
    <xf numFmtId="0" fontId="9" fillId="5" borderId="0" xfId="0" quotePrefix="1" applyFont="1" applyFill="1" applyBorder="1" applyAlignment="1">
      <alignment horizontal="right"/>
    </xf>
    <xf numFmtId="0" fontId="9" fillId="5" borderId="0" xfId="0" applyFont="1" applyFill="1" applyBorder="1"/>
    <xf numFmtId="0" fontId="8" fillId="5" borderId="0" xfId="0" applyFont="1" applyFill="1"/>
    <xf numFmtId="1" fontId="8" fillId="5" borderId="0" xfId="0" applyNumberFormat="1" applyFont="1" applyFill="1"/>
    <xf numFmtId="0" fontId="9" fillId="0" borderId="22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165" fontId="0" fillId="0" borderId="0" xfId="0" applyNumberFormat="1" applyBorder="1"/>
    <xf numFmtId="165" fontId="0" fillId="0" borderId="15" xfId="0" applyNumberFormat="1" applyBorder="1"/>
    <xf numFmtId="165" fontId="8" fillId="0" borderId="0" xfId="0" applyNumberFormat="1" applyFont="1" applyBorder="1"/>
    <xf numFmtId="0" fontId="5" fillId="0" borderId="13" xfId="0" applyFont="1" applyBorder="1" applyAlignment="1">
      <alignment horizontal="left"/>
    </xf>
    <xf numFmtId="9" fontId="0" fillId="0" borderId="0" xfId="2" applyNumberFormat="1" applyFont="1" applyBorder="1"/>
    <xf numFmtId="0" fontId="0" fillId="0" borderId="27" xfId="0" applyBorder="1"/>
    <xf numFmtId="168" fontId="0" fillId="0" borderId="10" xfId="2" applyNumberFormat="1" applyFont="1" applyBorder="1"/>
    <xf numFmtId="168" fontId="0" fillId="0" borderId="27" xfId="2" applyNumberFormat="1" applyFont="1" applyBorder="1"/>
    <xf numFmtId="0" fontId="5" fillId="0" borderId="28" xfId="0" applyFont="1" applyBorder="1"/>
    <xf numFmtId="1" fontId="5" fillId="0" borderId="16" xfId="0" applyNumberFormat="1" applyFont="1" applyBorder="1"/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9" fontId="0" fillId="0" borderId="15" xfId="2" applyNumberFormat="1" applyFont="1" applyBorder="1"/>
    <xf numFmtId="166" fontId="8" fillId="0" borderId="3" xfId="0" applyNumberFormat="1" applyFont="1" applyFill="1" applyBorder="1" applyAlignment="1" applyProtection="1">
      <alignment horizontal="right"/>
    </xf>
    <xf numFmtId="166" fontId="8" fillId="0" borderId="30" xfId="0" applyNumberFormat="1" applyFont="1" applyFill="1" applyBorder="1" applyAlignment="1" applyProtection="1">
      <alignment horizontal="right"/>
    </xf>
    <xf numFmtId="0" fontId="0" fillId="0" borderId="10" xfId="0" applyBorder="1" applyAlignment="1">
      <alignment horizontal="right"/>
    </xf>
    <xf numFmtId="1" fontId="0" fillId="0" borderId="10" xfId="0" applyNumberFormat="1" applyFill="1" applyBorder="1"/>
    <xf numFmtId="0" fontId="11" fillId="0" borderId="10" xfId="0" applyFont="1" applyFill="1" applyBorder="1"/>
    <xf numFmtId="1" fontId="11" fillId="0" borderId="10" xfId="0" applyNumberFormat="1" applyFont="1" applyFill="1" applyBorder="1"/>
    <xf numFmtId="1" fontId="15" fillId="0" borderId="10" xfId="0" applyNumberFormat="1" applyFont="1" applyFill="1" applyBorder="1"/>
    <xf numFmtId="0" fontId="0" fillId="0" borderId="10" xfId="0" applyFill="1" applyBorder="1"/>
    <xf numFmtId="0" fontId="0" fillId="0" borderId="9" xfId="0" applyFill="1" applyBorder="1"/>
    <xf numFmtId="165" fontId="11" fillId="0" borderId="27" xfId="0" applyNumberFormat="1" applyFont="1" applyFill="1" applyBorder="1"/>
    <xf numFmtId="1" fontId="0" fillId="0" borderId="0" xfId="0" applyNumberFormat="1" applyBorder="1"/>
    <xf numFmtId="1" fontId="0" fillId="0" borderId="15" xfId="0" applyNumberFormat="1" applyBorder="1"/>
    <xf numFmtId="166" fontId="8" fillId="0" borderId="4" xfId="0" applyNumberFormat="1" applyFont="1" applyFill="1" applyBorder="1" applyAlignment="1" applyProtection="1">
      <alignment horizontal="right"/>
    </xf>
    <xf numFmtId="0" fontId="22" fillId="0" borderId="0" xfId="0" applyFont="1" applyAlignment="1">
      <alignment horizontal="justify"/>
    </xf>
    <xf numFmtId="3" fontId="18" fillId="0" borderId="31" xfId="3" applyNumberFormat="1" applyFont="1" applyFill="1" applyBorder="1" applyAlignment="1">
      <alignment horizontal="left"/>
    </xf>
    <xf numFmtId="3" fontId="18" fillId="0" borderId="32" xfId="3" applyNumberFormat="1" applyFont="1" applyFill="1" applyBorder="1" applyAlignment="1">
      <alignment horizontal="left"/>
    </xf>
    <xf numFmtId="165" fontId="0" fillId="0" borderId="22" xfId="0" applyNumberFormat="1" applyFill="1" applyBorder="1" applyAlignment="1">
      <alignment horizontal="right"/>
    </xf>
    <xf numFmtId="0" fontId="23" fillId="0" borderId="8" xfId="0" applyFont="1" applyBorder="1"/>
    <xf numFmtId="0" fontId="23" fillId="0" borderId="28" xfId="0" applyFont="1" applyBorder="1"/>
    <xf numFmtId="0" fontId="9" fillId="0" borderId="29" xfId="0" applyFont="1" applyFill="1" applyBorder="1" applyAlignment="1">
      <alignment horizontal="center" vertical="top" wrapText="1"/>
    </xf>
    <xf numFmtId="165" fontId="8" fillId="0" borderId="5" xfId="0" applyNumberFormat="1" applyFont="1" applyFill="1" applyBorder="1" applyAlignment="1" applyProtection="1">
      <alignment horizontal="right"/>
    </xf>
    <xf numFmtId="165" fontId="8" fillId="0" borderId="5" xfId="0" applyNumberFormat="1" applyFont="1" applyFill="1" applyBorder="1" applyProtection="1"/>
    <xf numFmtId="1" fontId="8" fillId="0" borderId="18" xfId="0" applyNumberFormat="1" applyFont="1" applyFill="1" applyBorder="1"/>
    <xf numFmtId="0" fontId="25" fillId="0" borderId="0" xfId="0" quotePrefix="1" applyFont="1"/>
    <xf numFmtId="9" fontId="0" fillId="0" borderId="0" xfId="0" applyNumberFormat="1" applyBorder="1"/>
    <xf numFmtId="0" fontId="0" fillId="0" borderId="22" xfId="0" applyFill="1" applyBorder="1"/>
    <xf numFmtId="0" fontId="0" fillId="0" borderId="1" xfId="0" applyFill="1" applyBorder="1"/>
    <xf numFmtId="165" fontId="0" fillId="0" borderId="7" xfId="0" applyNumberFormat="1" applyFill="1" applyBorder="1" applyAlignment="1">
      <alignment horizontal="right"/>
    </xf>
    <xf numFmtId="165" fontId="0" fillId="0" borderId="2" xfId="0" applyNumberFormat="1" applyFill="1" applyBorder="1"/>
    <xf numFmtId="1" fontId="9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right"/>
    </xf>
    <xf numFmtId="1" fontId="9" fillId="0" borderId="7" xfId="0" applyNumberFormat="1" applyFont="1" applyFill="1" applyBorder="1" applyAlignment="1">
      <alignment horizontal="right"/>
    </xf>
    <xf numFmtId="1" fontId="9" fillId="0" borderId="29" xfId="0" applyNumberFormat="1" applyFont="1" applyFill="1" applyBorder="1" applyAlignment="1">
      <alignment horizontal="right"/>
    </xf>
    <xf numFmtId="1" fontId="9" fillId="0" borderId="22" xfId="0" applyNumberFormat="1" applyFont="1" applyFill="1" applyBorder="1" applyAlignment="1">
      <alignment horizontal="right"/>
    </xf>
    <xf numFmtId="0" fontId="22" fillId="0" borderId="0" xfId="0" applyFont="1" applyFill="1" applyAlignment="1"/>
    <xf numFmtId="165" fontId="0" fillId="0" borderId="29" xfId="0" applyNumberForma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wrapText="1"/>
    </xf>
    <xf numFmtId="0" fontId="9" fillId="0" borderId="4" xfId="0" quotePrefix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right"/>
    </xf>
    <xf numFmtId="165" fontId="8" fillId="0" borderId="4" xfId="0" applyNumberFormat="1" applyFont="1" applyFill="1" applyBorder="1" applyAlignment="1" applyProtection="1">
      <alignment horizontal="right"/>
    </xf>
    <xf numFmtId="165" fontId="8" fillId="0" borderId="30" xfId="0" applyNumberFormat="1" applyFont="1" applyFill="1" applyBorder="1" applyAlignment="1" applyProtection="1">
      <alignment horizontal="right"/>
    </xf>
    <xf numFmtId="165" fontId="9" fillId="0" borderId="7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65" fontId="9" fillId="0" borderId="33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 applyProtection="1">
      <alignment horizontal="right"/>
    </xf>
    <xf numFmtId="0" fontId="5" fillId="0" borderId="34" xfId="0" applyFont="1" applyBorder="1"/>
    <xf numFmtId="165" fontId="8" fillId="0" borderId="0" xfId="0" applyNumberFormat="1" applyFont="1" applyFill="1" applyBorder="1"/>
    <xf numFmtId="0" fontId="6" fillId="0" borderId="0" xfId="0" applyFont="1"/>
    <xf numFmtId="0" fontId="5" fillId="0" borderId="0" xfId="0" applyFont="1"/>
    <xf numFmtId="1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left"/>
    </xf>
    <xf numFmtId="166" fontId="5" fillId="0" borderId="0" xfId="0" applyNumberFormat="1" applyFont="1" applyBorder="1" applyProtection="1"/>
    <xf numFmtId="167" fontId="6" fillId="0" borderId="0" xfId="0" applyNumberFormat="1" applyFont="1"/>
    <xf numFmtId="167" fontId="6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14" fillId="0" borderId="0" xfId="0" applyFont="1"/>
    <xf numFmtId="1" fontId="9" fillId="0" borderId="0" xfId="0" quotePrefix="1" applyNumberFormat="1" applyFont="1" applyFill="1" applyBorder="1" applyAlignment="1">
      <alignment horizontal="center"/>
    </xf>
    <xf numFmtId="0" fontId="24" fillId="0" borderId="9" xfId="0" applyFont="1" applyBorder="1"/>
    <xf numFmtId="2" fontId="0" fillId="0" borderId="0" xfId="0" applyNumberFormat="1" applyBorder="1"/>
    <xf numFmtId="0" fontId="26" fillId="0" borderId="0" xfId="0" applyFont="1"/>
    <xf numFmtId="0" fontId="26" fillId="0" borderId="0" xfId="0" applyFont="1" applyFill="1"/>
    <xf numFmtId="0" fontId="0" fillId="0" borderId="0" xfId="0" applyFill="1" applyProtection="1">
      <protection locked="0"/>
    </xf>
    <xf numFmtId="4" fontId="0" fillId="0" borderId="0" xfId="0" applyNumberFormat="1" applyFill="1" applyProtection="1">
      <protection locked="0"/>
    </xf>
    <xf numFmtId="2" fontId="0" fillId="0" borderId="0" xfId="0" applyNumberFormat="1" applyFill="1" applyProtection="1">
      <protection locked="0"/>
    </xf>
    <xf numFmtId="0" fontId="26" fillId="0" borderId="0" xfId="0" applyFont="1" applyAlignment="1">
      <alignment horizontal="right"/>
    </xf>
    <xf numFmtId="0" fontId="8" fillId="0" borderId="29" xfId="0" applyFont="1" applyFill="1" applyBorder="1"/>
    <xf numFmtId="165" fontId="9" fillId="0" borderId="29" xfId="0" applyNumberFormat="1" applyFont="1" applyFill="1" applyBorder="1" applyAlignment="1">
      <alignment horizontal="right"/>
    </xf>
    <xf numFmtId="165" fontId="8" fillId="0" borderId="30" xfId="0" applyNumberFormat="1" applyFont="1" applyFill="1" applyBorder="1" applyProtection="1"/>
    <xf numFmtId="0" fontId="8" fillId="6" borderId="0" xfId="0" applyFont="1" applyFill="1"/>
    <xf numFmtId="166" fontId="8" fillId="0" borderId="35" xfId="0" applyNumberFormat="1" applyFont="1" applyFill="1" applyBorder="1" applyAlignment="1" applyProtection="1">
      <alignment horizontal="right"/>
    </xf>
    <xf numFmtId="1" fontId="9" fillId="0" borderId="20" xfId="0" applyNumberFormat="1" applyFont="1" applyFill="1" applyBorder="1" applyAlignment="1">
      <alignment horizontal="right"/>
    </xf>
    <xf numFmtId="166" fontId="8" fillId="0" borderId="35" xfId="0" applyNumberFormat="1" applyFont="1" applyFill="1" applyBorder="1" applyProtection="1"/>
    <xf numFmtId="0" fontId="0" fillId="0" borderId="0" xfId="0" applyFill="1" applyAlignment="1">
      <alignment horizontal="left"/>
    </xf>
    <xf numFmtId="0" fontId="27" fillId="0" borderId="0" xfId="0" applyFont="1"/>
    <xf numFmtId="0" fontId="9" fillId="0" borderId="0" xfId="0" applyFont="1" applyFill="1" applyBorder="1"/>
    <xf numFmtId="0" fontId="28" fillId="7" borderId="36" xfId="0" applyFont="1" applyFill="1" applyBorder="1" applyAlignment="1">
      <alignment horizontal="center"/>
    </xf>
    <xf numFmtId="0" fontId="28" fillId="7" borderId="37" xfId="0" applyFont="1" applyFill="1" applyBorder="1" applyAlignment="1">
      <alignment horizontal="center"/>
    </xf>
    <xf numFmtId="0" fontId="28" fillId="7" borderId="37" xfId="0" applyFont="1" applyFill="1" applyBorder="1"/>
    <xf numFmtId="170" fontId="28" fillId="7" borderId="37" xfId="0" applyNumberFormat="1" applyFont="1" applyFill="1" applyBorder="1"/>
    <xf numFmtId="0" fontId="9" fillId="0" borderId="29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/>
    </xf>
    <xf numFmtId="166" fontId="8" fillId="0" borderId="7" xfId="0" applyNumberFormat="1" applyFont="1" applyFill="1" applyBorder="1" applyAlignment="1">
      <alignment horizontal="center"/>
    </xf>
    <xf numFmtId="171" fontId="8" fillId="0" borderId="0" xfId="0" applyNumberFormat="1" applyFont="1"/>
    <xf numFmtId="0" fontId="28" fillId="7" borderId="0" xfId="0" applyFont="1" applyFill="1" applyBorder="1"/>
    <xf numFmtId="0" fontId="6" fillId="0" borderId="0" xfId="0" applyNumberFormat="1" applyFont="1"/>
    <xf numFmtId="0" fontId="6" fillId="0" borderId="0" xfId="0" applyFont="1" applyBorder="1" applyAlignment="1">
      <alignment horizontal="left"/>
    </xf>
    <xf numFmtId="0" fontId="28" fillId="0" borderId="0" xfId="0" applyFont="1" applyFill="1" applyBorder="1"/>
    <xf numFmtId="0" fontId="2" fillId="0" borderId="0" xfId="0" applyFont="1"/>
    <xf numFmtId="0" fontId="0" fillId="0" borderId="0" xfId="0" applyFont="1" applyBorder="1"/>
    <xf numFmtId="0" fontId="9" fillId="0" borderId="0" xfId="0" applyFont="1" applyFill="1" applyBorder="1" applyAlignment="1">
      <alignment horizontal="center" vertical="top" wrapText="1"/>
    </xf>
    <xf numFmtId="0" fontId="0" fillId="0" borderId="0" xfId="0" applyFont="1" applyFill="1"/>
    <xf numFmtId="165" fontId="0" fillId="0" borderId="0" xfId="0" applyNumberFormat="1" applyFill="1" applyBorder="1" applyAlignment="1">
      <alignment horizontal="right"/>
    </xf>
    <xf numFmtId="0" fontId="29" fillId="7" borderId="39" xfId="0" applyFont="1" applyFill="1" applyBorder="1"/>
    <xf numFmtId="0" fontId="29" fillId="7" borderId="40" xfId="0" applyFont="1" applyFill="1" applyBorder="1"/>
    <xf numFmtId="0" fontId="29" fillId="7" borderId="41" xfId="0" applyFont="1" applyFill="1" applyBorder="1"/>
    <xf numFmtId="49" fontId="0" fillId="8" borderId="42" xfId="0" applyNumberFormat="1" applyFont="1" applyFill="1" applyBorder="1"/>
    <xf numFmtId="0" fontId="2" fillId="0" borderId="0" xfId="0" applyFont="1" applyFill="1"/>
    <xf numFmtId="0" fontId="0" fillId="0" borderId="0" xfId="0" applyFont="1" applyAlignment="1">
      <alignment horizontal="left"/>
    </xf>
    <xf numFmtId="0" fontId="0" fillId="0" borderId="1" xfId="0" applyFont="1" applyFill="1" applyBorder="1" applyAlignment="1">
      <alignment horizontal="center" wrapText="1"/>
    </xf>
    <xf numFmtId="49" fontId="0" fillId="0" borderId="0" xfId="0" applyNumberFormat="1" applyFill="1" applyBorder="1"/>
    <xf numFmtId="49" fontId="0" fillId="0" borderId="0" xfId="0" applyNumberFormat="1" applyFill="1" applyProtection="1">
      <protection locked="0"/>
    </xf>
    <xf numFmtId="49" fontId="0" fillId="0" borderId="0" xfId="0" applyNumberFormat="1" applyFill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Border="1"/>
    <xf numFmtId="166" fontId="6" fillId="0" borderId="0" xfId="0" applyNumberFormat="1" applyFont="1" applyBorder="1" applyProtection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0" borderId="0" xfId="0" quotePrefix="1" applyFont="1"/>
    <xf numFmtId="0" fontId="9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1" fontId="0" fillId="0" borderId="0" xfId="0" applyNumberFormat="1"/>
    <xf numFmtId="9" fontId="27" fillId="0" borderId="0" xfId="2" applyNumberFormat="1" applyFont="1" applyBorder="1"/>
    <xf numFmtId="0" fontId="0" fillId="0" borderId="9" xfId="0" applyFont="1" applyBorder="1"/>
    <xf numFmtId="165" fontId="8" fillId="0" borderId="4" xfId="0" applyNumberFormat="1" applyFont="1" applyFill="1" applyBorder="1" applyProtection="1"/>
    <xf numFmtId="0" fontId="0" fillId="0" borderId="0" xfId="0" applyNumberFormat="1" applyFill="1"/>
    <xf numFmtId="0" fontId="0" fillId="8" borderId="42" xfId="0" applyFont="1" applyFill="1" applyBorder="1"/>
    <xf numFmtId="0" fontId="2" fillId="0" borderId="0" xfId="0" applyFont="1" applyAlignment="1">
      <alignment horizontal="right"/>
    </xf>
    <xf numFmtId="0" fontId="2" fillId="9" borderId="0" xfId="0" applyFont="1" applyFill="1"/>
    <xf numFmtId="0" fontId="2" fillId="10" borderId="0" xfId="0" applyFont="1" applyFill="1"/>
    <xf numFmtId="165" fontId="2" fillId="0" borderId="0" xfId="0" applyNumberFormat="1" applyFont="1"/>
    <xf numFmtId="0" fontId="8" fillId="0" borderId="43" xfId="0" applyFont="1" applyFill="1" applyBorder="1" applyAlignment="1">
      <alignment horizontal="center"/>
    </xf>
    <xf numFmtId="1" fontId="9" fillId="0" borderId="33" xfId="0" applyNumberFormat="1" applyFont="1" applyFill="1" applyBorder="1" applyAlignment="1">
      <alignment horizontal="right"/>
    </xf>
    <xf numFmtId="0" fontId="8" fillId="0" borderId="29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9" fillId="0" borderId="35" xfId="0" quotePrefix="1" applyFont="1" applyFill="1" applyBorder="1" applyAlignment="1">
      <alignment horizontal="right"/>
    </xf>
    <xf numFmtId="1" fontId="9" fillId="0" borderId="29" xfId="0" applyNumberFormat="1" applyFont="1" applyFill="1" applyBorder="1" applyAlignment="1">
      <alignment horizontal="right" indent="1"/>
    </xf>
    <xf numFmtId="1" fontId="9" fillId="0" borderId="1" xfId="0" applyNumberFormat="1" applyFont="1" applyFill="1" applyBorder="1" applyAlignment="1">
      <alignment horizontal="right" indent="1"/>
    </xf>
    <xf numFmtId="1" fontId="9" fillId="0" borderId="0" xfId="0" applyNumberFormat="1" applyFont="1" applyFill="1" applyBorder="1" applyAlignment="1">
      <alignment horizontal="right" indent="1"/>
    </xf>
    <xf numFmtId="1" fontId="9" fillId="0" borderId="30" xfId="0" quotePrefix="1" applyNumberFormat="1" applyFont="1" applyFill="1" applyBorder="1" applyAlignment="1">
      <alignment horizontal="right" indent="1"/>
    </xf>
    <xf numFmtId="1" fontId="9" fillId="0" borderId="5" xfId="0" quotePrefix="1" applyNumberFormat="1" applyFont="1" applyFill="1" applyBorder="1" applyAlignment="1">
      <alignment horizontal="right" indent="1"/>
    </xf>
    <xf numFmtId="0" fontId="9" fillId="0" borderId="30" xfId="0" quotePrefix="1" applyFont="1" applyFill="1" applyBorder="1" applyAlignment="1">
      <alignment horizontal="right" indent="1"/>
    </xf>
    <xf numFmtId="0" fontId="9" fillId="0" borderId="4" xfId="0" quotePrefix="1" applyFont="1" applyFill="1" applyBorder="1" applyAlignment="1">
      <alignment horizontal="right" indent="1"/>
    </xf>
    <xf numFmtId="0" fontId="9" fillId="0" borderId="5" xfId="0" quotePrefix="1" applyFont="1" applyFill="1" applyBorder="1" applyAlignment="1">
      <alignment horizontal="right" indent="1"/>
    </xf>
    <xf numFmtId="0" fontId="26" fillId="0" borderId="0" xfId="0" applyNumberFormat="1" applyFont="1"/>
    <xf numFmtId="0" fontId="0" fillId="0" borderId="0" xfId="0" applyFont="1" applyFill="1" applyBorder="1"/>
    <xf numFmtId="0" fontId="0" fillId="0" borderId="2" xfId="0" applyFill="1" applyBorder="1"/>
    <xf numFmtId="0" fontId="0" fillId="11" borderId="0" xfId="0" applyFont="1" applyFill="1"/>
    <xf numFmtId="0" fontId="8" fillId="11" borderId="0" xfId="0" applyFont="1" applyFill="1"/>
    <xf numFmtId="0" fontId="8" fillId="11" borderId="0" xfId="0" applyFont="1" applyFill="1" applyAlignment="1">
      <alignment horizontal="left"/>
    </xf>
    <xf numFmtId="0" fontId="18" fillId="0" borderId="0" xfId="4" applyFont="1" applyFill="1" applyBorder="1" applyAlignment="1">
      <alignment horizontal="left"/>
    </xf>
    <xf numFmtId="165" fontId="0" fillId="0" borderId="0" xfId="0" applyNumberFormat="1" applyFont="1" applyBorder="1"/>
    <xf numFmtId="0" fontId="29" fillId="7" borderId="37" xfId="0" applyFont="1" applyFill="1" applyBorder="1"/>
    <xf numFmtId="0" fontId="29" fillId="7" borderId="38" xfId="0" applyFont="1" applyFill="1" applyBorder="1"/>
    <xf numFmtId="0" fontId="0" fillId="12" borderId="37" xfId="0" applyFont="1" applyFill="1" applyBorder="1"/>
    <xf numFmtId="49" fontId="0" fillId="12" borderId="37" xfId="0" applyNumberFormat="1" applyFont="1" applyFill="1" applyBorder="1"/>
    <xf numFmtId="21" fontId="0" fillId="12" borderId="37" xfId="0" applyNumberFormat="1" applyFont="1" applyFill="1" applyBorder="1"/>
    <xf numFmtId="49" fontId="0" fillId="12" borderId="38" xfId="0" applyNumberFormat="1" applyFont="1" applyFill="1" applyBorder="1"/>
    <xf numFmtId="171" fontId="26" fillId="0" borderId="0" xfId="0" applyNumberFormat="1" applyFont="1"/>
    <xf numFmtId="1" fontId="26" fillId="0" borderId="0" xfId="0" applyNumberFormat="1" applyFont="1"/>
    <xf numFmtId="0" fontId="0" fillId="0" borderId="0" xfId="0" quotePrefix="1" applyFont="1" applyAlignment="1">
      <alignment horizontal="left"/>
    </xf>
    <xf numFmtId="0" fontId="8" fillId="10" borderId="0" xfId="0" applyFont="1" applyFill="1"/>
    <xf numFmtId="0" fontId="2" fillId="0" borderId="9" xfId="0" quotePrefix="1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0" fillId="10" borderId="0" xfId="0" applyFill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1" fontId="0" fillId="0" borderId="0" xfId="0" applyNumberFormat="1" applyFont="1" applyFill="1" applyBorder="1"/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5" fillId="0" borderId="13" xfId="0" applyFont="1" applyBorder="1" applyAlignment="1">
      <alignment horizontal="left" wrapText="1"/>
    </xf>
    <xf numFmtId="0" fontId="5" fillId="0" borderId="16" xfId="0" applyFont="1" applyBorder="1" applyAlignment="1">
      <alignment horizontal="right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right" vertical="top" wrapText="1"/>
    </xf>
    <xf numFmtId="0" fontId="5" fillId="0" borderId="12" xfId="0" applyFont="1" applyBorder="1" applyAlignment="1">
      <alignment vertical="center"/>
    </xf>
    <xf numFmtId="0" fontId="9" fillId="0" borderId="12" xfId="0" applyFont="1" applyBorder="1"/>
    <xf numFmtId="0" fontId="9" fillId="0" borderId="13" xfId="0" applyFont="1" applyBorder="1"/>
    <xf numFmtId="0" fontId="9" fillId="0" borderId="16" xfId="0" applyFont="1" applyBorder="1"/>
    <xf numFmtId="0" fontId="9" fillId="0" borderId="13" xfId="0" applyFont="1" applyBorder="1" applyAlignment="1">
      <alignment horizontal="right"/>
    </xf>
    <xf numFmtId="0" fontId="9" fillId="0" borderId="13" xfId="0" applyFont="1" applyBorder="1" applyAlignment="1">
      <alignment horizontal="left"/>
    </xf>
    <xf numFmtId="0" fontId="9" fillId="0" borderId="16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1" fillId="0" borderId="0" xfId="0" applyFont="1" applyFill="1" applyBorder="1"/>
    <xf numFmtId="1" fontId="11" fillId="0" borderId="0" xfId="0" applyNumberFormat="1" applyFont="1" applyFill="1" applyBorder="1"/>
    <xf numFmtId="1" fontId="15" fillId="0" borderId="0" xfId="0" applyNumberFormat="1" applyFont="1" applyFill="1" applyBorder="1"/>
    <xf numFmtId="165" fontId="11" fillId="0" borderId="15" xfId="0" applyNumberFormat="1" applyFont="1" applyFill="1" applyBorder="1"/>
    <xf numFmtId="1" fontId="30" fillId="0" borderId="0" xfId="0" applyNumberFormat="1" applyFont="1" applyBorder="1"/>
    <xf numFmtId="1" fontId="31" fillId="0" borderId="0" xfId="0" applyNumberFormat="1" applyFont="1" applyBorder="1"/>
    <xf numFmtId="1" fontId="0" fillId="0" borderId="0" xfId="0" applyNumberFormat="1" applyFont="1" applyBorder="1"/>
    <xf numFmtId="1" fontId="30" fillId="0" borderId="0" xfId="0" applyNumberFormat="1" applyFont="1" applyFill="1" applyBorder="1"/>
    <xf numFmtId="1" fontId="0" fillId="0" borderId="0" xfId="0" applyNumberFormat="1" applyFill="1" applyBorder="1"/>
    <xf numFmtId="1" fontId="5" fillId="0" borderId="13" xfId="0" applyNumberFormat="1" applyFont="1" applyBorder="1"/>
    <xf numFmtId="1" fontId="0" fillId="0" borderId="7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0" fillId="0" borderId="7" xfId="0" applyNumberFormat="1" applyFont="1" applyFill="1" applyBorder="1" applyAlignment="1">
      <alignment horizontal="right"/>
    </xf>
    <xf numFmtId="165" fontId="0" fillId="0" borderId="29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  <xf numFmtId="165" fontId="0" fillId="0" borderId="20" xfId="0" applyNumberFormat="1" applyFont="1" applyFill="1" applyBorder="1" applyAlignment="1">
      <alignment horizontal="right"/>
    </xf>
    <xf numFmtId="0" fontId="0" fillId="0" borderId="0" xfId="0" quotePrefix="1" applyFont="1" applyFill="1" applyAlignment="1">
      <alignment horizontal="left"/>
    </xf>
    <xf numFmtId="0" fontId="32" fillId="7" borderId="37" xfId="0" applyFont="1" applyFill="1" applyBorder="1"/>
    <xf numFmtId="0" fontId="32" fillId="7" borderId="38" xfId="0" applyFont="1" applyFill="1" applyBorder="1"/>
    <xf numFmtId="0" fontId="0" fillId="6" borderId="0" xfId="0" applyFont="1" applyFill="1"/>
    <xf numFmtId="0" fontId="8" fillId="13" borderId="0" xfId="0" applyFont="1" applyFill="1"/>
    <xf numFmtId="0" fontId="8" fillId="13" borderId="0" xfId="0" applyFont="1" applyFill="1" applyAlignment="1">
      <alignment horizontal="left"/>
    </xf>
    <xf numFmtId="0" fontId="8" fillId="14" borderId="0" xfId="0" applyFont="1" applyFill="1"/>
    <xf numFmtId="0" fontId="0" fillId="14" borderId="0" xfId="0" applyFont="1" applyFill="1"/>
    <xf numFmtId="1" fontId="0" fillId="0" borderId="0" xfId="0" quotePrefix="1" applyNumberFormat="1" applyFont="1" applyFill="1" applyBorder="1" applyAlignment="1">
      <alignment horizontal="right"/>
    </xf>
    <xf numFmtId="1" fontId="0" fillId="0" borderId="7" xfId="0" quotePrefix="1" applyNumberFormat="1" applyFont="1" applyFill="1" applyBorder="1" applyAlignment="1">
      <alignment horizontal="right"/>
    </xf>
    <xf numFmtId="0" fontId="8" fillId="15" borderId="0" xfId="0" applyFont="1" applyFill="1"/>
    <xf numFmtId="0" fontId="8" fillId="15" borderId="0" xfId="0" applyFont="1" applyFill="1" applyAlignment="1">
      <alignment horizontal="left"/>
    </xf>
    <xf numFmtId="9" fontId="0" fillId="0" borderId="0" xfId="2" applyFont="1" applyBorder="1"/>
    <xf numFmtId="0" fontId="33" fillId="0" borderId="0" xfId="0" applyFont="1" applyBorder="1"/>
    <xf numFmtId="9" fontId="33" fillId="0" borderId="0" xfId="2" applyNumberFormat="1" applyFont="1" applyBorder="1"/>
    <xf numFmtId="9" fontId="33" fillId="0" borderId="0" xfId="2" applyFont="1" applyBorder="1"/>
    <xf numFmtId="1" fontId="27" fillId="0" borderId="0" xfId="0" applyNumberFormat="1" applyFont="1" applyBorder="1"/>
    <xf numFmtId="1" fontId="27" fillId="0" borderId="0" xfId="0" applyNumberFormat="1" applyFont="1" applyFill="1" applyBorder="1"/>
    <xf numFmtId="1" fontId="1" fillId="0" borderId="0" xfId="0" applyNumberFormat="1" applyFont="1" applyFill="1" applyBorder="1"/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/>
    </xf>
    <xf numFmtId="0" fontId="0" fillId="16" borderId="0" xfId="0" applyFont="1" applyFill="1"/>
    <xf numFmtId="0" fontId="0" fillId="0" borderId="37" xfId="0" applyFont="1" applyBorder="1"/>
    <xf numFmtId="49" fontId="0" fillId="0" borderId="37" xfId="0" applyNumberFormat="1" applyFont="1" applyBorder="1"/>
    <xf numFmtId="21" fontId="0" fillId="0" borderId="37" xfId="0" applyNumberFormat="1" applyFont="1" applyBorder="1"/>
    <xf numFmtId="49" fontId="0" fillId="0" borderId="38" xfId="0" applyNumberFormat="1" applyFont="1" applyBorder="1"/>
    <xf numFmtId="0" fontId="0" fillId="12" borderId="37" xfId="0" applyFill="1" applyBorder="1"/>
    <xf numFmtId="49" fontId="0" fillId="12" borderId="37" xfId="0" applyNumberFormat="1" applyFill="1" applyBorder="1"/>
    <xf numFmtId="21" fontId="0" fillId="12" borderId="37" xfId="0" applyNumberFormat="1" applyFill="1" applyBorder="1"/>
    <xf numFmtId="49" fontId="0" fillId="12" borderId="38" xfId="0" applyNumberFormat="1" applyFill="1" applyBorder="1"/>
    <xf numFmtId="0" fontId="0" fillId="0" borderId="37" xfId="0" applyBorder="1"/>
    <xf numFmtId="49" fontId="0" fillId="0" borderId="37" xfId="0" applyNumberFormat="1" applyBorder="1"/>
    <xf numFmtId="0" fontId="1" fillId="0" borderId="0" xfId="0" applyFont="1" applyBorder="1"/>
    <xf numFmtId="1" fontId="1" fillId="0" borderId="10" xfId="0" applyNumberFormat="1" applyFont="1" applyBorder="1"/>
    <xf numFmtId="49" fontId="0" fillId="0" borderId="0" xfId="0" applyNumberFormat="1" applyFont="1" applyFill="1"/>
    <xf numFmtId="1" fontId="33" fillId="0" borderId="0" xfId="0" applyNumberFormat="1" applyFont="1" applyBorder="1"/>
    <xf numFmtId="21" fontId="0" fillId="0" borderId="37" xfId="0" applyNumberFormat="1" applyBorder="1"/>
    <xf numFmtId="49" fontId="0" fillId="0" borderId="38" xfId="0" applyNumberFormat="1" applyBorder="1"/>
    <xf numFmtId="0" fontId="8" fillId="0" borderId="0" xfId="0" applyNumberFormat="1" applyFont="1" applyFill="1" applyBorder="1"/>
    <xf numFmtId="0" fontId="0" fillId="0" borderId="38" xfId="0" applyBorder="1"/>
    <xf numFmtId="0" fontId="0" fillId="0" borderId="42" xfId="0" applyBorder="1"/>
    <xf numFmtId="0" fontId="0" fillId="10" borderId="37" xfId="0" applyFill="1" applyBorder="1"/>
    <xf numFmtId="0" fontId="0" fillId="0" borderId="0" xfId="0" applyNumberFormat="1" applyFill="1" applyProtection="1">
      <protection locked="0"/>
    </xf>
    <xf numFmtId="0" fontId="34" fillId="0" borderId="0" xfId="0" applyFont="1" applyFill="1"/>
    <xf numFmtId="0" fontId="0" fillId="0" borderId="37" xfId="0" applyNumberFormat="1" applyBorder="1"/>
    <xf numFmtId="49" fontId="0" fillId="0" borderId="0" xfId="0" applyNumberFormat="1" applyFill="1" applyBorder="1" applyProtection="1">
      <protection locked="0"/>
    </xf>
    <xf numFmtId="165" fontId="33" fillId="0" borderId="0" xfId="0" applyNumberFormat="1" applyFont="1" applyBorder="1"/>
    <xf numFmtId="0" fontId="0" fillId="0" borderId="7" xfId="0" applyFont="1" applyFill="1" applyBorder="1" applyAlignment="1">
      <alignment horizontal="center" wrapText="1"/>
    </xf>
    <xf numFmtId="0" fontId="2" fillId="0" borderId="0" xfId="0" applyNumberFormat="1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49" fontId="0" fillId="10" borderId="37" xfId="0" applyNumberFormat="1" applyFill="1" applyBorder="1"/>
    <xf numFmtId="0" fontId="0" fillId="12" borderId="37" xfId="0" applyNumberFormat="1" applyFill="1" applyBorder="1"/>
    <xf numFmtId="49" fontId="0" fillId="17" borderId="37" xfId="0" applyNumberFormat="1" applyFill="1" applyBorder="1"/>
    <xf numFmtId="0" fontId="0" fillId="17" borderId="37" xfId="0" applyNumberFormat="1" applyFill="1" applyBorder="1"/>
    <xf numFmtId="0" fontId="29" fillId="18" borderId="37" xfId="0" applyFont="1" applyFill="1" applyBorder="1"/>
    <xf numFmtId="1" fontId="0" fillId="0" borderId="0" xfId="0" applyNumberFormat="1" applyFill="1"/>
    <xf numFmtId="0" fontId="0" fillId="10" borderId="37" xfId="0" applyNumberFormat="1" applyFill="1" applyBorder="1"/>
    <xf numFmtId="0" fontId="9" fillId="0" borderId="1" xfId="0" applyFont="1" applyFill="1" applyBorder="1" applyAlignment="1">
      <alignment horizontal="center" vertical="top" wrapText="1"/>
    </xf>
    <xf numFmtId="0" fontId="9" fillId="0" borderId="29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2" fillId="0" borderId="0" xfId="0" applyNumberFormat="1" applyFont="1"/>
  </cellXfs>
  <cellStyles count="7">
    <cellStyle name="Euro" xfId="1" xr:uid="{00000000-0005-0000-0000-000000000000}"/>
    <cellStyle name="Prozent" xfId="2" builtinId="5"/>
    <cellStyle name="Standard" xfId="0" builtinId="0"/>
    <cellStyle name="Standard 2" xfId="6" xr:uid="{00000000-0005-0000-0000-000003000000}"/>
    <cellStyle name="Standard_stand-040320" xfId="3" xr:uid="{00000000-0005-0000-0000-000004000000}"/>
    <cellStyle name="Standard_Tabelle1" xfId="4" xr:uid="{00000000-0005-0000-0000-000005000000}"/>
    <cellStyle name="Undefiniert" xfId="5" xr:uid="{00000000-0005-0000-0000-000006000000}"/>
  </cellStyles>
  <dxfs count="0"/>
  <tableStyles count="0" defaultTableStyle="TableStyleMedium2" defaultPivotStyle="PivotStyleLight16"/>
  <colors>
    <mruColors>
      <color rgb="FFCCFFFF"/>
      <color rgb="FFF7964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1</xdr:row>
      <xdr:rowOff>42333</xdr:rowOff>
    </xdr:from>
    <xdr:to>
      <xdr:col>8</xdr:col>
      <xdr:colOff>915764</xdr:colOff>
      <xdr:row>3</xdr:row>
      <xdr:rowOff>201333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3" y="296333"/>
          <a:ext cx="3239770" cy="54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1452563</xdr:colOff>
      <xdr:row>1</xdr:row>
      <xdr:rowOff>47626</xdr:rowOff>
    </xdr:from>
    <xdr:to>
      <xdr:col>10</xdr:col>
      <xdr:colOff>1035717</xdr:colOff>
      <xdr:row>3</xdr:row>
      <xdr:rowOff>189893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032" y="309564"/>
          <a:ext cx="1440000" cy="523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52900</xdr:colOff>
      <xdr:row>26</xdr:row>
      <xdr:rowOff>173044</xdr:rowOff>
    </xdr:from>
    <xdr:to>
      <xdr:col>10</xdr:col>
      <xdr:colOff>66022</xdr:colOff>
      <xdr:row>30</xdr:row>
      <xdr:rowOff>95250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539733" y="4861461"/>
          <a:ext cx="8109372" cy="684206"/>
          <a:chOff x="634980" y="6575953"/>
          <a:chExt cx="6226632" cy="548999"/>
        </a:xfrm>
      </xdr:grpSpPr>
      <xdr:pic>
        <xdr:nvPicPr>
          <xdr:cNvPr id="6" name="Picture 41" descr="ADAC Korporativclub_Logo-100212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92404" y="6634452"/>
            <a:ext cx="757599" cy="43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Bild 2" descr="Beschreibung: D:\projekte\ecadia\Handbücher\Vorlagen\STL-Logo.png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46118" y="6688452"/>
            <a:ext cx="1115494" cy="324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Picture 2" descr="D:\PCD-Bilder\2012\bildOriginale\Logos\porsche.png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34980" y="6575953"/>
            <a:ext cx="1077727" cy="5489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2" descr="D:\PCD-Bilder\2018\partner\michelin\180309-Michelin-Commercial-Logo\Dateien\Michelin-Logo-Horizontal-1420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05000" y="6616455"/>
            <a:ext cx="2402205" cy="467995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5</xdr:col>
      <xdr:colOff>1587501</xdr:colOff>
      <xdr:row>0</xdr:row>
      <xdr:rowOff>148167</xdr:rowOff>
    </xdr:from>
    <xdr:to>
      <xdr:col>8</xdr:col>
      <xdr:colOff>477521</xdr:colOff>
      <xdr:row>2</xdr:row>
      <xdr:rowOff>258869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1" y="148167"/>
          <a:ext cx="3239770" cy="565785"/>
        </a:xfrm>
        <a:prstGeom prst="rect">
          <a:avLst/>
        </a:prstGeom>
      </xdr:spPr>
    </xdr:pic>
    <xdr:clientData/>
  </xdr:twoCellAnchor>
  <xdr:twoCellAnchor editAs="oneCell">
    <xdr:from>
      <xdr:col>8</xdr:col>
      <xdr:colOff>793753</xdr:colOff>
      <xdr:row>0</xdr:row>
      <xdr:rowOff>42336</xdr:rowOff>
    </xdr:from>
    <xdr:to>
      <xdr:col>10</xdr:col>
      <xdr:colOff>85670</xdr:colOff>
      <xdr:row>3</xdr:row>
      <xdr:rowOff>75820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3" y="42336"/>
          <a:ext cx="2160000" cy="784901"/>
        </a:xfrm>
        <a:prstGeom prst="rect">
          <a:avLst/>
        </a:prstGeom>
      </xdr:spPr>
    </xdr:pic>
    <xdr:clientData/>
  </xdr:twoCellAnchor>
  <xdr:twoCellAnchor>
    <xdr:from>
      <xdr:col>5</xdr:col>
      <xdr:colOff>349250</xdr:colOff>
      <xdr:row>4</xdr:row>
      <xdr:rowOff>42333</xdr:rowOff>
    </xdr:from>
    <xdr:to>
      <xdr:col>8</xdr:col>
      <xdr:colOff>402167</xdr:colOff>
      <xdr:row>26</xdr:row>
      <xdr:rowOff>21166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B7E84641-0D2E-4195-875C-2FE9E2B83D95}"/>
            </a:ext>
          </a:extLst>
        </xdr:cNvPr>
        <xdr:cNvCxnSpPr/>
      </xdr:nvCxnSpPr>
      <xdr:spPr bwMode="auto">
        <a:xfrm flipV="1">
          <a:off x="1714500" y="952500"/>
          <a:ext cx="4402667" cy="3757083"/>
        </a:xfrm>
        <a:prstGeom prst="line">
          <a:avLst/>
        </a:prstGeom>
        <a:solidFill>
          <a:srgbClr val="090000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</xdr:colOff>
      <xdr:row>4</xdr:row>
      <xdr:rowOff>38100</xdr:rowOff>
    </xdr:from>
    <xdr:to>
      <xdr:col>23</xdr:col>
      <xdr:colOff>632908</xdr:colOff>
      <xdr:row>12</xdr:row>
      <xdr:rowOff>212912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37520" y="922020"/>
          <a:ext cx="625288" cy="14473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/>
            <a:t>kann erst</a:t>
          </a:r>
          <a:r>
            <a:rPr lang="de-DE" sz="800" baseline="0"/>
            <a:t> Ende Jahr</a:t>
          </a:r>
        </a:p>
        <a:p>
          <a:pPr algn="ctr"/>
          <a:r>
            <a:rPr lang="de-DE" sz="800" baseline="0"/>
            <a:t>berech- net werden </a:t>
          </a:r>
          <a:r>
            <a:rPr lang="de-DE" sz="8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CC82"/>
  <sheetViews>
    <sheetView tabSelected="1" zoomScaleNormal="100" zoomScaleSheetLayoutView="100" workbookViewId="0">
      <pane xSplit="13" ySplit="7" topLeftCell="N9" activePane="bottomRight" state="frozen"/>
      <selection activeCell="N8" sqref="N8"/>
      <selection pane="topRight" activeCell="N8" sqref="N8"/>
      <selection pane="bottomLeft" activeCell="N8" sqref="N8"/>
      <selection pane="bottomRight" activeCell="K18" sqref="K18"/>
    </sheetView>
  </sheetViews>
  <sheetFormatPr baseColWidth="10" defaultColWidth="10" defaultRowHeight="12.75" x14ac:dyDescent="0.2"/>
  <cols>
    <col min="1" max="1" width="2" customWidth="1"/>
    <col min="2" max="2" width="5.28515625" customWidth="1"/>
    <col min="3" max="3" width="4.140625" hidden="1" customWidth="1"/>
    <col min="4" max="4" width="4" hidden="1" customWidth="1"/>
    <col min="5" max="5" width="6.28515625" customWidth="1"/>
    <col min="6" max="6" width="10.28515625" hidden="1" customWidth="1"/>
    <col min="7" max="7" width="12" hidden="1" customWidth="1"/>
    <col min="8" max="8" width="25.5703125" customWidth="1"/>
    <col min="9" max="9" width="27.7109375" customWidth="1"/>
    <col min="10" max="10" width="12" hidden="1" customWidth="1"/>
    <col min="11" max="11" width="22.85546875" customWidth="1"/>
    <col min="12" max="12" width="4" customWidth="1"/>
    <col min="13" max="13" width="8" customWidth="1"/>
    <col min="14" max="14" width="14.7109375" customWidth="1"/>
    <col min="15" max="15" width="1.7109375" customWidth="1"/>
    <col min="16" max="16" width="14.7109375" customWidth="1"/>
    <col min="17" max="17" width="1.7109375" customWidth="1"/>
    <col min="18" max="18" width="14.7109375" customWidth="1"/>
    <col min="19" max="19" width="1.7109375" customWidth="1"/>
    <col min="20" max="20" width="14.7109375" customWidth="1"/>
    <col min="21" max="21" width="2.7109375" customWidth="1"/>
    <col min="22" max="22" width="14.7109375" customWidth="1"/>
    <col min="23" max="23" width="1.7109375" customWidth="1"/>
    <col min="24" max="24" width="14.7109375" customWidth="1"/>
    <col min="25" max="25" width="1.7109375" customWidth="1"/>
    <col min="26" max="26" width="14.7109375" customWidth="1"/>
    <col min="27" max="27" width="1.7109375" customWidth="1"/>
    <col min="28" max="28" width="14.7109375" customWidth="1"/>
    <col min="29" max="29" width="1.7109375" customWidth="1"/>
    <col min="30" max="30" width="14.7109375" customWidth="1"/>
    <col min="31" max="31" width="1.7109375" customWidth="1"/>
    <col min="32" max="47" width="5.7109375" hidden="1" customWidth="1"/>
    <col min="48" max="48" width="1" customWidth="1"/>
    <col min="49" max="49" width="6.7109375" customWidth="1"/>
    <col min="50" max="50" width="7.28515625" customWidth="1"/>
    <col min="51" max="51" width="5.7109375" customWidth="1"/>
    <col min="52" max="52" width="7.140625" customWidth="1"/>
    <col min="53" max="53" width="9.28515625" customWidth="1"/>
    <col min="54" max="54" width="7.140625" customWidth="1"/>
    <col min="55" max="55" width="14.140625" customWidth="1"/>
    <col min="56" max="56" width="17.140625" customWidth="1"/>
    <col min="60" max="60" width="23.28515625" customWidth="1"/>
    <col min="61" max="61" width="33.140625" customWidth="1"/>
    <col min="62" max="62" width="17.85546875" customWidth="1"/>
  </cols>
  <sheetData>
    <row r="1" spans="2:81" s="2" customFormat="1" ht="20.45" customHeight="1" x14ac:dyDescent="0.2"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77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60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60"/>
      <c r="AW1" s="31"/>
      <c r="AX1" s="260"/>
      <c r="BE1"/>
      <c r="BF1"/>
      <c r="BG1"/>
      <c r="BH1"/>
      <c r="BI1"/>
      <c r="BJ1"/>
    </row>
    <row r="2" spans="2:81" s="2" customFormat="1" ht="21" customHeight="1" x14ac:dyDescent="0.35">
      <c r="B2" s="24"/>
      <c r="C2" s="12"/>
      <c r="D2" s="12"/>
      <c r="E2" s="12"/>
      <c r="F2" s="12"/>
      <c r="G2" s="12"/>
      <c r="H2" s="12"/>
      <c r="I2" s="96"/>
      <c r="J2" s="96"/>
      <c r="L2" s="95" t="s">
        <v>1097</v>
      </c>
      <c r="M2" s="12"/>
      <c r="N2" s="12"/>
      <c r="O2" s="12"/>
      <c r="P2" s="5"/>
      <c r="Q2" s="5"/>
      <c r="R2" s="12"/>
      <c r="S2" s="12"/>
      <c r="T2" s="12"/>
      <c r="U2" s="12"/>
      <c r="V2" s="12"/>
      <c r="W2" s="12"/>
      <c r="X2" s="12"/>
      <c r="Y2" s="12"/>
      <c r="Z2" s="142"/>
      <c r="AA2" s="5"/>
      <c r="AB2" s="142"/>
      <c r="AC2" s="109"/>
      <c r="AD2" s="109"/>
      <c r="AE2" s="61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61"/>
      <c r="AW2" s="31"/>
      <c r="AX2" s="260"/>
      <c r="BE2"/>
      <c r="BF2"/>
      <c r="BG2"/>
      <c r="BH2"/>
      <c r="BI2"/>
      <c r="BJ2"/>
    </row>
    <row r="3" spans="2:81" s="2" customFormat="1" ht="9" customHeight="1" x14ac:dyDescent="0.2">
      <c r="B3" s="24"/>
      <c r="C3" s="12"/>
      <c r="D3" s="12"/>
      <c r="E3" s="12"/>
      <c r="F3" s="12"/>
      <c r="G3" s="12"/>
      <c r="H3" s="12"/>
      <c r="K3" s="12"/>
      <c r="L3" s="12"/>
      <c r="M3" s="12"/>
      <c r="N3" s="12"/>
      <c r="O3" s="12"/>
      <c r="P3" s="12"/>
      <c r="Q3" s="22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61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61"/>
      <c r="AW3" s="31"/>
      <c r="AX3" s="260"/>
      <c r="BE3"/>
      <c r="BF3"/>
      <c r="BG3"/>
      <c r="BH3"/>
      <c r="BI3"/>
      <c r="BJ3"/>
    </row>
    <row r="4" spans="2:81" s="2" customFormat="1" ht="33.6" customHeight="1" x14ac:dyDescent="0.2">
      <c r="B4" s="62"/>
      <c r="C4" s="63"/>
      <c r="D4" s="63"/>
      <c r="E4" s="63"/>
      <c r="F4" s="63"/>
      <c r="G4" s="63"/>
      <c r="H4" s="64"/>
      <c r="I4" s="64"/>
      <c r="J4" s="64"/>
      <c r="K4" s="64"/>
      <c r="L4" s="65" t="s">
        <v>54</v>
      </c>
      <c r="M4" s="287" t="s">
        <v>51</v>
      </c>
      <c r="N4" s="426" t="s">
        <v>1645</v>
      </c>
      <c r="O4" s="425"/>
      <c r="P4" s="424" t="s">
        <v>611</v>
      </c>
      <c r="Q4" s="427"/>
      <c r="R4" s="424" t="s">
        <v>830</v>
      </c>
      <c r="S4" s="427"/>
      <c r="T4" s="424" t="s">
        <v>261</v>
      </c>
      <c r="U4" s="425"/>
      <c r="V4" s="424" t="s">
        <v>618</v>
      </c>
      <c r="W4" s="427"/>
      <c r="X4" s="424" t="s">
        <v>592</v>
      </c>
      <c r="Y4" s="427"/>
      <c r="Z4" s="424" t="s">
        <v>617</v>
      </c>
      <c r="AA4" s="425"/>
      <c r="AB4" s="64" t="s">
        <v>270</v>
      </c>
      <c r="AC4" s="64"/>
      <c r="AD4" s="427" t="s">
        <v>614</v>
      </c>
      <c r="AE4" s="428"/>
      <c r="AF4" s="246"/>
      <c r="AG4" s="236"/>
      <c r="AH4" s="424"/>
      <c r="AI4" s="425"/>
      <c r="AJ4" s="424"/>
      <c r="AK4" s="425"/>
      <c r="AL4" s="424"/>
      <c r="AM4" s="425"/>
      <c r="AN4" s="424"/>
      <c r="AO4" s="425"/>
      <c r="AP4" s="65"/>
      <c r="AQ4" s="174"/>
      <c r="AR4" s="65"/>
      <c r="AS4" s="65"/>
      <c r="AT4" s="65"/>
      <c r="AU4" s="118"/>
      <c r="AW4" s="63" t="s">
        <v>112</v>
      </c>
      <c r="AX4" s="53" t="s">
        <v>55</v>
      </c>
      <c r="AY4" s="55" t="s">
        <v>62</v>
      </c>
      <c r="AZ4" s="328" t="s">
        <v>579</v>
      </c>
      <c r="BA4" s="328" t="s">
        <v>578</v>
      </c>
      <c r="BB4" s="328" t="s">
        <v>580</v>
      </c>
      <c r="BC4" s="330" t="s">
        <v>582</v>
      </c>
      <c r="BD4" s="329" t="s">
        <v>581</v>
      </c>
      <c r="BE4" s="331" t="s">
        <v>583</v>
      </c>
      <c r="BF4"/>
      <c r="BG4"/>
      <c r="BH4"/>
      <c r="BI4"/>
      <c r="BJ4"/>
      <c r="BK4"/>
    </row>
    <row r="5" spans="2:81" s="2" customFormat="1" ht="10.15" hidden="1" customHeight="1" x14ac:dyDescent="0.2">
      <c r="B5" s="62"/>
      <c r="C5" s="63"/>
      <c r="D5" s="63"/>
      <c r="E5" s="63"/>
      <c r="F5" s="63"/>
      <c r="G5" s="63"/>
      <c r="H5" s="64"/>
      <c r="I5" s="64"/>
      <c r="J5" s="64"/>
      <c r="K5" s="64"/>
      <c r="L5" s="65"/>
      <c r="M5" s="287"/>
      <c r="N5" s="413" t="s">
        <v>1058</v>
      </c>
      <c r="O5" s="286"/>
      <c r="P5" s="255" t="s">
        <v>619</v>
      </c>
      <c r="Q5" s="193"/>
      <c r="R5" s="255" t="s">
        <v>829</v>
      </c>
      <c r="S5" s="193"/>
      <c r="T5" s="94" t="s">
        <v>260</v>
      </c>
      <c r="U5" s="193"/>
      <c r="V5" s="255" t="s">
        <v>618</v>
      </c>
      <c r="W5" s="193"/>
      <c r="X5" s="255" t="s">
        <v>592</v>
      </c>
      <c r="Y5" s="193"/>
      <c r="Z5" s="255" t="s">
        <v>616</v>
      </c>
      <c r="AA5" s="193"/>
      <c r="AB5" s="255" t="s">
        <v>270</v>
      </c>
      <c r="AC5" s="248"/>
      <c r="AD5" s="290" t="s">
        <v>614</v>
      </c>
      <c r="AE5" s="61"/>
      <c r="AF5" s="193"/>
      <c r="AG5" s="94"/>
      <c r="AH5" s="94"/>
      <c r="AI5" s="94"/>
      <c r="AJ5" s="94"/>
      <c r="AK5" s="101"/>
      <c r="AL5" s="94"/>
      <c r="AM5" s="94"/>
      <c r="AN5" s="94"/>
      <c r="AO5" s="101"/>
      <c r="AP5" s="121"/>
      <c r="AQ5" s="101"/>
      <c r="AR5" s="121"/>
      <c r="AS5" s="121"/>
      <c r="AT5" s="121"/>
      <c r="AU5" s="101"/>
      <c r="AW5" s="31"/>
      <c r="AX5" s="268"/>
      <c r="AY5" s="52"/>
      <c r="BE5"/>
      <c r="BF5"/>
      <c r="BG5"/>
      <c r="BH5"/>
      <c r="BI5"/>
      <c r="BJ5"/>
      <c r="BK5"/>
    </row>
    <row r="6" spans="2:81" s="2" customFormat="1" ht="13.7" customHeight="1" x14ac:dyDescent="0.2">
      <c r="B6" s="66"/>
      <c r="C6" s="67"/>
      <c r="D6" s="67"/>
      <c r="E6" s="385"/>
      <c r="F6" s="67"/>
      <c r="G6" s="67"/>
      <c r="H6" s="16"/>
      <c r="I6" s="16"/>
      <c r="J6" s="16"/>
      <c r="K6" s="16"/>
      <c r="L6" s="68"/>
      <c r="M6" s="288"/>
      <c r="N6" s="296">
        <f ca="1">COUNT(N8:N48)</f>
        <v>21</v>
      </c>
      <c r="O6" s="295"/>
      <c r="P6" s="296">
        <f ca="1">COUNT(P8:P48)</f>
        <v>21</v>
      </c>
      <c r="Q6" s="295"/>
      <c r="R6" s="297">
        <f ca="1">COUNT(R8:R48)</f>
        <v>19</v>
      </c>
      <c r="S6" s="295"/>
      <c r="T6" s="297">
        <f ca="1">COUNT(T8:T48)</f>
        <v>20</v>
      </c>
      <c r="U6" s="295"/>
      <c r="V6" s="297">
        <f ca="1">COUNT(V8:V48)</f>
        <v>0</v>
      </c>
      <c r="W6" s="295"/>
      <c r="X6" s="297">
        <f ca="1">COUNT(X8:X48)</f>
        <v>0</v>
      </c>
      <c r="Y6" s="295"/>
      <c r="Z6" s="297">
        <f ca="1">COUNT(Z8:Z48)</f>
        <v>0</v>
      </c>
      <c r="AA6" s="297"/>
      <c r="AB6" s="297">
        <f ca="1">COUNT(AB8:AB48)</f>
        <v>0</v>
      </c>
      <c r="AC6" s="248"/>
      <c r="AD6" s="297">
        <f ca="1">COUNT(AD8:AD48)</f>
        <v>0</v>
      </c>
      <c r="AE6" s="61"/>
      <c r="AF6" s="97"/>
      <c r="AG6" s="97"/>
      <c r="AH6" s="97"/>
      <c r="AI6" s="97"/>
      <c r="AJ6" s="97"/>
      <c r="AK6" s="97"/>
      <c r="AL6" s="97"/>
      <c r="AM6" s="97"/>
      <c r="AN6" s="97"/>
      <c r="AO6" s="120"/>
      <c r="AP6" s="122"/>
      <c r="AQ6" s="123"/>
      <c r="AR6" s="123"/>
      <c r="AS6" s="123"/>
      <c r="AT6" s="140"/>
      <c r="AU6" s="124"/>
      <c r="AW6" s="271">
        <f ca="1">SUM(AW8:AW48)</f>
        <v>81</v>
      </c>
      <c r="AX6" s="269"/>
      <c r="AY6" s="15">
        <f>SUM(AY8:AY48)</f>
        <v>38</v>
      </c>
      <c r="BB6" s="2">
        <f ca="1">SUM(BB8:BB48)</f>
        <v>7</v>
      </c>
      <c r="BE6"/>
      <c r="BF6"/>
      <c r="BG6"/>
      <c r="BH6"/>
      <c r="BI6"/>
      <c r="BJ6"/>
      <c r="BK6"/>
    </row>
    <row r="7" spans="2:81" s="2" customFormat="1" ht="15.6" customHeight="1" thickBot="1" x14ac:dyDescent="0.25">
      <c r="B7" s="69" t="s">
        <v>70</v>
      </c>
      <c r="C7" s="70"/>
      <c r="D7" s="70"/>
      <c r="E7" s="70" t="s">
        <v>55</v>
      </c>
      <c r="F7" s="71" t="s">
        <v>94</v>
      </c>
      <c r="G7" s="71" t="s">
        <v>182</v>
      </c>
      <c r="H7" s="72" t="s">
        <v>36</v>
      </c>
      <c r="I7" s="72" t="s">
        <v>37</v>
      </c>
      <c r="J7" s="72" t="s">
        <v>292</v>
      </c>
      <c r="K7" s="72" t="s">
        <v>57</v>
      </c>
      <c r="L7" s="73"/>
      <c r="M7" s="289"/>
      <c r="N7" s="299">
        <v>1</v>
      </c>
      <c r="O7" s="298"/>
      <c r="P7" s="299">
        <v>2</v>
      </c>
      <c r="Q7" s="300"/>
      <c r="R7" s="301">
        <v>3</v>
      </c>
      <c r="S7" s="300"/>
      <c r="T7" s="301">
        <v>4</v>
      </c>
      <c r="U7" s="300"/>
      <c r="V7" s="301">
        <v>5</v>
      </c>
      <c r="W7" s="300"/>
      <c r="X7" s="301">
        <v>6</v>
      </c>
      <c r="Y7" s="300"/>
      <c r="Z7" s="302">
        <v>7</v>
      </c>
      <c r="AA7" s="301"/>
      <c r="AB7" s="302">
        <v>8</v>
      </c>
      <c r="AC7" s="301"/>
      <c r="AD7" s="302">
        <v>9</v>
      </c>
      <c r="AE7" s="294"/>
      <c r="AF7" s="194"/>
      <c r="AG7" s="74"/>
      <c r="AH7" s="74"/>
      <c r="AI7" s="74"/>
      <c r="AJ7" s="74"/>
      <c r="AK7" s="74"/>
      <c r="AL7" s="74"/>
      <c r="AM7" s="74"/>
      <c r="AN7" s="74"/>
      <c r="AO7" s="102"/>
      <c r="AP7" s="125"/>
      <c r="AQ7" s="126"/>
      <c r="AR7" s="126"/>
      <c r="AS7" s="126"/>
      <c r="AT7" s="126"/>
      <c r="AU7" s="102"/>
      <c r="AW7" s="31"/>
      <c r="AX7" s="260"/>
      <c r="BE7"/>
      <c r="BF7"/>
      <c r="BG7"/>
      <c r="BH7"/>
      <c r="BI7"/>
      <c r="BJ7"/>
      <c r="BK7"/>
    </row>
    <row r="8" spans="2:81" s="16" customFormat="1" x14ac:dyDescent="0.2">
      <c r="B8" s="375">
        <v>3</v>
      </c>
      <c r="C8" s="304">
        <f ca="1">IF(M8=M7,C7,B8)</f>
        <v>3</v>
      </c>
      <c r="D8" s="304">
        <f ca="1">IF(AND(L8=L7,M8=M7),D7,E8)</f>
        <v>1</v>
      </c>
      <c r="E8" s="327">
        <v>1</v>
      </c>
      <c r="F8" s="400" t="s">
        <v>1068</v>
      </c>
      <c r="G8" s="408" t="s">
        <v>81</v>
      </c>
      <c r="H8" s="408" t="s">
        <v>1094</v>
      </c>
      <c r="I8" s="257" t="s">
        <v>364</v>
      </c>
      <c r="J8" s="258" t="s">
        <v>1074</v>
      </c>
      <c r="K8" s="408" t="s">
        <v>1077</v>
      </c>
      <c r="L8" s="360">
        <v>1</v>
      </c>
      <c r="M8" s="198">
        <f ca="1">SUM(N8:AU8)</f>
        <v>233</v>
      </c>
      <c r="N8" s="363">
        <f ca="1">IF(COUNTIF(INDIRECT(N$5&amp;"!$F$4:$F$8000"),"="&amp;$F8)&gt;=1,SUMIF(INDIRECT(N$5&amp;"!$F$4:$F$8000"),"="&amp;$F8,INDIRECT(N$5&amp;"!$U$4:$U$8000")),"--- ")</f>
        <v>55</v>
      </c>
      <c r="O8" s="362"/>
      <c r="P8" s="363">
        <f ca="1">IF(COUNTIF(INDIRECT(P$5&amp;"!$F$4:$F$8000"),"="&amp;$F8)&gt;=1,SUMIF(INDIRECT(P$5&amp;"!$F$4:$F$8000"),"="&amp;$F8,INDIRECT(P$5&amp;"!$U$4:$U$8000")),"--- ")</f>
        <v>75</v>
      </c>
      <c r="Q8" s="362"/>
      <c r="R8" s="363">
        <f ca="1">IF(COUNTIF(INDIRECT(R$5&amp;"!$F$4:$F$8000"),"="&amp;$F8)&gt;=1,SUMIF(INDIRECT(R$5&amp;"!$F$4:$F$8000"),"="&amp;$F8,INDIRECT(R$5&amp;"!$U$4:$U$8000")),"--- ")</f>
        <v>60</v>
      </c>
      <c r="S8" s="362"/>
      <c r="T8" s="363">
        <f ca="1">IF(COUNTIF(INDIRECT(T$5&amp;"!$F$4:$F$8000"),"="&amp;$F8)&gt;=1,SUMIF(INDIRECT(T$5&amp;"!$F$4:$F$8000"),"="&amp;$F8,INDIRECT(T$5&amp;"!$U$4:$U$8000")),"--- ")</f>
        <v>43</v>
      </c>
      <c r="U8" s="362"/>
      <c r="V8" s="363" t="str">
        <f ca="1">IF(COUNTIF(INDIRECT(V$5&amp;"!$F$4:$F$8000"),"="&amp;$F8)&gt;=1,SUMIF(INDIRECT(V$5&amp;"!$F$4:$F$8000"),"="&amp;$F8,INDIRECT(V$5&amp;"!$U$4:$U$8000")),"--- ")</f>
        <v xml:space="preserve">--- </v>
      </c>
      <c r="W8" s="362"/>
      <c r="X8" s="363" t="str">
        <f ca="1">IF(COUNTIF(INDIRECT(X$5&amp;"!$F$4:$F$8000"),"="&amp;$F8)&gt;=1,SUMIF(INDIRECT(X$5&amp;"!$F$4:$F$8000"),"="&amp;$F8,INDIRECT(X$5&amp;"!$U$4:$U$8000")),"--- ")</f>
        <v xml:space="preserve">--- </v>
      </c>
      <c r="Y8" s="362"/>
      <c r="Z8" s="363" t="str">
        <f ca="1">IF(COUNTIF(INDIRECT(Z$5&amp;"!$F$4:$F$8000"),"="&amp;$F8)&gt;=1,SUMIF(INDIRECT(Z$5&amp;"!$F$4:$F$8000"),"="&amp;$F8,INDIRECT(Z$5&amp;"!$U$4:$U$8000")),"--- ")</f>
        <v xml:space="preserve">--- </v>
      </c>
      <c r="AA8" s="364"/>
      <c r="AB8" s="363" t="str">
        <f ca="1">IF(COUNTIF(INDIRECT(AB$5&amp;"!$F$4:$F$8000"),"="&amp;$F8)&gt;=1,SUMIF(INDIRECT(AB$5&amp;"!$F$4:$F$8000"),"="&amp;$F8,INDIRECT(AB$5&amp;"!$U$4:$U$8000")),"--- ")</f>
        <v xml:space="preserve">--- </v>
      </c>
      <c r="AC8" s="364"/>
      <c r="AD8" s="363" t="str">
        <f ca="1">IF(COUNTIF(INDIRECT(AD$5&amp;"!$F$4:$F$8000"),"="&amp;$F8)&gt;=1,SUMIF(INDIRECT(AD$5&amp;"!$F$4:$F$8000"),"="&amp;$F8,INDIRECT(AD$5&amp;"!$U$4:$U$8000")),"--- ")</f>
        <v xml:space="preserve">--- </v>
      </c>
      <c r="AE8" s="365"/>
      <c r="AF8" s="191"/>
      <c r="AG8" s="171"/>
      <c r="AH8" s="171"/>
      <c r="AI8" s="171"/>
      <c r="AJ8" s="171"/>
      <c r="AK8" s="171"/>
      <c r="AL8" s="180"/>
      <c r="AM8" s="180"/>
      <c r="AN8" s="180"/>
      <c r="AO8" s="181"/>
      <c r="AP8" s="182"/>
      <c r="AQ8" s="171"/>
      <c r="AR8" s="171"/>
      <c r="AS8" s="171"/>
      <c r="AT8" s="171"/>
      <c r="AU8" s="183"/>
      <c r="AV8" s="98"/>
      <c r="AW8" s="272">
        <f ca="1">COUNT(N8:AU8)</f>
        <v>4</v>
      </c>
      <c r="AX8" s="270">
        <f>L8</f>
        <v>1</v>
      </c>
      <c r="AY8" s="14">
        <v>1</v>
      </c>
      <c r="AZ8" s="304">
        <f>L8</f>
        <v>1</v>
      </c>
      <c r="BA8" s="304" t="str">
        <f ca="1">IF(AW8&gt;0,F8,"")</f>
        <v>CI27239</v>
      </c>
      <c r="BB8" s="304">
        <f ca="1">IF(AW8&gt;=4,1,0)</f>
        <v>1</v>
      </c>
      <c r="BC8" s="98" t="str">
        <f ca="1">IF(LEFT(BA8,4)&lt;&gt;"Gast","Eingeschrieben","Nicht eingeschrieben")</f>
        <v>Eingeschrieben</v>
      </c>
      <c r="BD8" s="12" t="str">
        <f ca="1">IF(AW8&gt;=3,"Eingeladen",IF(AW8&lt;3,"KeinMail","NurMail"))</f>
        <v>Eingeladen</v>
      </c>
      <c r="BE8" s="98" t="str">
        <f ca="1">"PCC-Langstrecke ("&amp;TEXT(AW8,"00")&amp;") Gesamt "&amp;TEXT(B8,"000")&amp;" Klasse "&amp;TEXT(L8,"00")&amp;" Platz "&amp;TEXT(E8,"000")&amp;" - Jahres-Wertung 2020"</f>
        <v>PCC-Langstrecke (04) Gesamt 003 Klasse 01 Platz 001 - Jahres-Wertung 2020</v>
      </c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</row>
    <row r="9" spans="2:81" s="16" customFormat="1" x14ac:dyDescent="0.2">
      <c r="B9" s="375">
        <v>6</v>
      </c>
      <c r="C9" s="304">
        <f ca="1">IF(M9=M8,C8,B9)</f>
        <v>6</v>
      </c>
      <c r="D9" s="304">
        <f ca="1">IF(AND(L9=L8,M9=M8),D8,E9)</f>
        <v>2</v>
      </c>
      <c r="E9" s="327">
        <v>2</v>
      </c>
      <c r="F9" s="247" t="s">
        <v>595</v>
      </c>
      <c r="G9" s="247" t="s">
        <v>81</v>
      </c>
      <c r="H9" s="247" t="s">
        <v>1093</v>
      </c>
      <c r="I9" s="304" t="s">
        <v>594</v>
      </c>
      <c r="J9" s="359" t="s">
        <v>877</v>
      </c>
      <c r="K9" s="359" t="s">
        <v>567</v>
      </c>
      <c r="L9" s="360">
        <v>1</v>
      </c>
      <c r="M9" s="198">
        <f ca="1">SUM(N9:AU9)</f>
        <v>171</v>
      </c>
      <c r="N9" s="363">
        <f ca="1">IF(COUNTIF(INDIRECT(N$5&amp;"!$F$4:$F$8000"),"="&amp;$F9)&gt;=1,SUMIF(INDIRECT(N$5&amp;"!$F$4:$F$8000"),"="&amp;$F9,INDIRECT(N$5&amp;"!$U$4:$U$8000")),"--- ")</f>
        <v>31</v>
      </c>
      <c r="O9" s="362"/>
      <c r="P9" s="363">
        <f ca="1">IF(COUNTIF(INDIRECT(P$5&amp;"!$F$4:$F$8000"),"="&amp;$F9)&gt;=1,SUMIF(INDIRECT(P$5&amp;"!$F$4:$F$8000"),"="&amp;$F9,INDIRECT(P$5&amp;"!$U$4:$U$8000")),"--- ")</f>
        <v>55</v>
      </c>
      <c r="Q9" s="362"/>
      <c r="R9" s="363" t="str">
        <f ca="1">IF(COUNTIF(INDIRECT(R$5&amp;"!$F$4:$F$8000"),"="&amp;$F9)&gt;=1,SUMIF(INDIRECT(R$5&amp;"!$F$4:$F$8000"),"="&amp;$F9,INDIRECT(R$5&amp;"!$U$4:$U$8000")),"--- ")</f>
        <v xml:space="preserve">--- </v>
      </c>
      <c r="S9" s="362"/>
      <c r="T9" s="363">
        <f ca="1">IF(COUNTIF(INDIRECT(T$5&amp;"!$F$4:$F$8000"),"="&amp;$F9)&gt;=1,SUMIF(INDIRECT(T$5&amp;"!$F$4:$F$8000"),"="&amp;$F9,INDIRECT(T$5&amp;"!$U$4:$U$8000")),"--- ")</f>
        <v>85</v>
      </c>
      <c r="U9" s="362"/>
      <c r="V9" s="363" t="str">
        <f ca="1">IF(COUNTIF(INDIRECT(V$5&amp;"!$F$4:$F$8000"),"="&amp;$F9)&gt;=1,SUMIF(INDIRECT(V$5&amp;"!$F$4:$F$8000"),"="&amp;$F9,INDIRECT(V$5&amp;"!$U$4:$U$8000")),"--- ")</f>
        <v xml:space="preserve">--- </v>
      </c>
      <c r="W9" s="362"/>
      <c r="X9" s="363" t="str">
        <f ca="1">IF(COUNTIF(INDIRECT(X$5&amp;"!$F$4:$F$8000"),"="&amp;$F9)&gt;=1,SUMIF(INDIRECT(X$5&amp;"!$F$4:$F$8000"),"="&amp;$F9,INDIRECT(X$5&amp;"!$U$4:$U$8000")),"--- ")</f>
        <v xml:space="preserve">--- </v>
      </c>
      <c r="Y9" s="362"/>
      <c r="Z9" s="363" t="str">
        <f ca="1">IF(COUNTIF(INDIRECT(Z$5&amp;"!$F$4:$F$8000"),"="&amp;$F9)&gt;=1,SUMIF(INDIRECT(Z$5&amp;"!$F$4:$F$8000"),"="&amp;$F9,INDIRECT(Z$5&amp;"!$U$4:$U$8000")),"--- ")</f>
        <v xml:space="preserve">--- </v>
      </c>
      <c r="AA9" s="364"/>
      <c r="AB9" s="363" t="str">
        <f ca="1">IF(COUNTIF(INDIRECT(AB$5&amp;"!$F$4:$F$8000"),"="&amp;$F9)&gt;=1,SUMIF(INDIRECT(AB$5&amp;"!$F$4:$F$8000"),"="&amp;$F9,INDIRECT(AB$5&amp;"!$U$4:$U$8000")),"--- ")</f>
        <v xml:space="preserve">--- </v>
      </c>
      <c r="AC9" s="364"/>
      <c r="AD9" s="363" t="str">
        <f ca="1">IF(COUNTIF(INDIRECT(AD$5&amp;"!$F$4:$F$8000"),"="&amp;$F9)&gt;=1,SUMIF(INDIRECT(AD$5&amp;"!$F$4:$F$8000"),"="&amp;$F9,INDIRECT(AD$5&amp;"!$U$4:$U$8000")),"--- ")</f>
        <v xml:space="preserve">--- </v>
      </c>
      <c r="AE9" s="365"/>
      <c r="AF9" s="191"/>
      <c r="AG9" s="171"/>
      <c r="AH9" s="171"/>
      <c r="AI9" s="171"/>
      <c r="AJ9" s="171"/>
      <c r="AK9" s="171"/>
      <c r="AL9" s="180"/>
      <c r="AM9" s="180"/>
      <c r="AN9" s="180"/>
      <c r="AO9" s="181"/>
      <c r="AP9" s="182"/>
      <c r="AQ9" s="171"/>
      <c r="AR9" s="171"/>
      <c r="AS9" s="171"/>
      <c r="AT9" s="171"/>
      <c r="AU9" s="183"/>
      <c r="AV9" s="98"/>
      <c r="AW9" s="272">
        <f ca="1">COUNT(N9:AU9)</f>
        <v>3</v>
      </c>
      <c r="AX9" s="270">
        <f>L9</f>
        <v>1</v>
      </c>
      <c r="AY9" s="14">
        <v>1</v>
      </c>
      <c r="AZ9" s="304">
        <f>L9</f>
        <v>1</v>
      </c>
      <c r="BA9" s="304" t="str">
        <f ca="1">IF(AW9&gt;0,F9,"")</f>
        <v>CM96115</v>
      </c>
      <c r="BB9" s="304">
        <f ca="1">IF(AW9&gt;=4,1,0)</f>
        <v>0</v>
      </c>
      <c r="BC9" s="98" t="str">
        <f ca="1">IF(LEFT(BA9,4)&lt;&gt;"Gast","Eingeschrieben","Nicht eingeschrieben")</f>
        <v>Eingeschrieben</v>
      </c>
      <c r="BD9" s="12" t="str">
        <f ca="1">IF(AW9&gt;=3,"Eingeladen",IF(AW9&lt;3,"KeinMail","NurMail"))</f>
        <v>Eingeladen</v>
      </c>
      <c r="BE9" s="98" t="str">
        <f ca="1">"PCC-Langstrecke ("&amp;TEXT(AW9,"00")&amp;") Gesamt "&amp;TEXT(B9,"000")&amp;" Klasse "&amp;TEXT(L9,"00")&amp;" Platz "&amp;TEXT(E9,"000")&amp;" - Jahres-Wertung 2020"</f>
        <v>PCC-Langstrecke (03) Gesamt 006 Klasse 01 Platz 002 - Jahres-Wertung 2020</v>
      </c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</row>
    <row r="10" spans="2:81" s="16" customFormat="1" x14ac:dyDescent="0.2">
      <c r="B10" s="375">
        <v>7</v>
      </c>
      <c r="C10" s="304">
        <f ca="1">IF(M10=M9,C9,B10)</f>
        <v>7</v>
      </c>
      <c r="D10" s="304">
        <f t="shared" ref="D10:D45" ca="1" si="0">IF(AND(L10=L9,M10=M9),D9,E10)</f>
        <v>3</v>
      </c>
      <c r="E10" s="327">
        <v>3</v>
      </c>
      <c r="F10" s="400" t="s">
        <v>2111</v>
      </c>
      <c r="G10" s="408" t="s">
        <v>81</v>
      </c>
      <c r="H10" s="408" t="s">
        <v>2162</v>
      </c>
      <c r="I10" s="257" t="s">
        <v>364</v>
      </c>
      <c r="J10" s="258" t="s">
        <v>2112</v>
      </c>
      <c r="K10" s="408" t="s">
        <v>820</v>
      </c>
      <c r="L10" s="360">
        <v>1</v>
      </c>
      <c r="M10" s="198">
        <f ca="1">SUM(N10:AU10)</f>
        <v>151</v>
      </c>
      <c r="N10" s="363" t="str">
        <f ca="1">IF(COUNTIF(INDIRECT(N$5&amp;"!$F$4:$F$8000"),"="&amp;$F10)&gt;=1,SUMIF(INDIRECT(N$5&amp;"!$F$4:$F$8000"),"="&amp;$F10,INDIRECT(N$5&amp;"!$U$4:$U$8000")),"--- ")</f>
        <v xml:space="preserve">--- </v>
      </c>
      <c r="O10" s="362"/>
      <c r="P10" s="363">
        <f ca="1">IF(COUNTIF(INDIRECT(P$5&amp;"!$F$4:$F$8000"),"="&amp;$F10)&gt;=1,SUMIF(INDIRECT(P$5&amp;"!$F$4:$F$8000"),"="&amp;$F10,INDIRECT(P$5&amp;"!$U$4:$U$8000")),"--- ")</f>
        <v>30</v>
      </c>
      <c r="Q10" s="362"/>
      <c r="R10" s="363">
        <f ca="1">IF(COUNTIF(INDIRECT(R$5&amp;"!$F$4:$F$8000"),"="&amp;$F10)&gt;=1,SUMIF(INDIRECT(R$5&amp;"!$F$4:$F$8000"),"="&amp;$F10,INDIRECT(R$5&amp;"!$U$4:$U$8000")),"--- ")</f>
        <v>75</v>
      </c>
      <c r="S10" s="362"/>
      <c r="T10" s="363">
        <f ca="1">IF(COUNTIF(INDIRECT(T$5&amp;"!$F$4:$F$8000"),"="&amp;$F10)&gt;=1,SUMIF(INDIRECT(T$5&amp;"!$F$4:$F$8000"),"="&amp;$F10,INDIRECT(T$5&amp;"!$U$4:$U$8000")),"--- ")</f>
        <v>46</v>
      </c>
      <c r="U10" s="362"/>
      <c r="V10" s="363" t="str">
        <f ca="1">IF(COUNTIF(INDIRECT(V$5&amp;"!$F$4:$F$8000"),"="&amp;$F10)&gt;=1,SUMIF(INDIRECT(V$5&amp;"!$F$4:$F$8000"),"="&amp;$F10,INDIRECT(V$5&amp;"!$U$4:$U$8000")),"--- ")</f>
        <v xml:space="preserve">--- </v>
      </c>
      <c r="W10" s="362"/>
      <c r="X10" s="363" t="str">
        <f ca="1">IF(COUNTIF(INDIRECT(X$5&amp;"!$F$4:$F$8000"),"="&amp;$F10)&gt;=1,SUMIF(INDIRECT(X$5&amp;"!$F$4:$F$8000"),"="&amp;$F10,INDIRECT(X$5&amp;"!$U$4:$U$8000")),"--- ")</f>
        <v xml:space="preserve">--- </v>
      </c>
      <c r="Y10" s="362"/>
      <c r="Z10" s="363" t="str">
        <f ca="1">IF(COUNTIF(INDIRECT(Z$5&amp;"!$F$4:$F$8000"),"="&amp;$F10)&gt;=1,SUMIF(INDIRECT(Z$5&amp;"!$F$4:$F$8000"),"="&amp;$F10,INDIRECT(Z$5&amp;"!$U$4:$U$8000")),"--- ")</f>
        <v xml:space="preserve">--- </v>
      </c>
      <c r="AA10" s="364"/>
      <c r="AB10" s="363" t="str">
        <f ca="1">IF(COUNTIF(INDIRECT(AB$5&amp;"!$F$4:$F$8000"),"="&amp;$F10)&gt;=1,SUMIF(INDIRECT(AB$5&amp;"!$F$4:$F$8000"),"="&amp;$F10,INDIRECT(AB$5&amp;"!$U$4:$U$8000")),"--- ")</f>
        <v xml:space="preserve">--- </v>
      </c>
      <c r="AC10" s="364"/>
      <c r="AD10" s="363" t="str">
        <f ca="1">IF(COUNTIF(INDIRECT(AD$5&amp;"!$F$4:$F$8000"),"="&amp;$F10)&gt;=1,SUMIF(INDIRECT(AD$5&amp;"!$F$4:$F$8000"),"="&amp;$F10,INDIRECT(AD$5&amp;"!$U$4:$U$8000")),"--- ")</f>
        <v xml:space="preserve">--- </v>
      </c>
      <c r="AE10" s="365"/>
      <c r="AF10" s="191"/>
      <c r="AG10" s="171"/>
      <c r="AH10" s="171"/>
      <c r="AI10" s="171"/>
      <c r="AJ10" s="171"/>
      <c r="AK10" s="171"/>
      <c r="AL10" s="180"/>
      <c r="AM10" s="180"/>
      <c r="AN10" s="180"/>
      <c r="AO10" s="181"/>
      <c r="AP10" s="182"/>
      <c r="AQ10" s="171"/>
      <c r="AR10" s="171"/>
      <c r="AS10" s="171"/>
      <c r="AT10" s="171"/>
      <c r="AU10" s="183"/>
      <c r="AV10" s="98"/>
      <c r="AW10" s="272">
        <f ca="1">COUNT(N10:AU10)</f>
        <v>3</v>
      </c>
      <c r="AX10" s="270">
        <f>L10</f>
        <v>1</v>
      </c>
      <c r="AY10" s="14">
        <v>1</v>
      </c>
      <c r="AZ10" s="304">
        <f>L10</f>
        <v>1</v>
      </c>
      <c r="BA10" s="304" t="str">
        <f ca="1">IF(AW10&gt;0,F10,"")</f>
        <v>CI27089</v>
      </c>
      <c r="BB10" s="304">
        <f ca="1">IF(AW10&gt;=4,1,0)</f>
        <v>0</v>
      </c>
      <c r="BC10" s="98" t="str">
        <f ca="1">IF(LEFT(BA10,4)&lt;&gt;"Gast","Eingeschrieben","Nicht eingeschrieben")</f>
        <v>Eingeschrieben</v>
      </c>
      <c r="BD10" s="12" t="str">
        <f ca="1">IF(AW10&gt;=3,"Eingeladen",IF(AW10&lt;3,"KeinMail","NurMail"))</f>
        <v>Eingeladen</v>
      </c>
      <c r="BE10" s="98" t="str">
        <f ca="1">"PCC-Langstrecke ("&amp;TEXT(AW10,"00")&amp;") Gesamt "&amp;TEXT(B10,"000")&amp;" Klasse "&amp;TEXT(L10,"00")&amp;" Platz "&amp;TEXT(E10,"000")&amp;" - Jahres-Wertung 2020"</f>
        <v>PCC-Langstrecke (03) Gesamt 007 Klasse 01 Platz 003 - Jahres-Wertung 2020</v>
      </c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</row>
    <row r="11" spans="2:81" s="16" customFormat="1" x14ac:dyDescent="0.2">
      <c r="B11" s="375">
        <v>13</v>
      </c>
      <c r="C11" s="304">
        <f ca="1">IF(M11=M10,C10,B11)</f>
        <v>13</v>
      </c>
      <c r="D11" s="304">
        <f t="shared" ca="1" si="0"/>
        <v>4</v>
      </c>
      <c r="E11" s="327">
        <v>4</v>
      </c>
      <c r="F11" s="247" t="s">
        <v>1062</v>
      </c>
      <c r="G11" s="247" t="s">
        <v>81</v>
      </c>
      <c r="H11" s="247" t="s">
        <v>1080</v>
      </c>
      <c r="I11" s="247" t="s">
        <v>1069</v>
      </c>
      <c r="J11" s="359" t="s">
        <v>1070</v>
      </c>
      <c r="K11" s="359" t="s">
        <v>823</v>
      </c>
      <c r="L11" s="360">
        <v>1</v>
      </c>
      <c r="M11" s="198">
        <f ca="1">SUM(N11:AU11)</f>
        <v>125</v>
      </c>
      <c r="N11" s="363">
        <f ca="1">IF(COUNTIF(INDIRECT(N$5&amp;"!$F$4:$F$8000"),"="&amp;$F11)&gt;=1,SUMIF(INDIRECT(N$5&amp;"!$F$4:$F$8000"),"="&amp;$F11,INDIRECT(N$5&amp;"!$U$4:$U$8000")),"--- ")</f>
        <v>75</v>
      </c>
      <c r="O11" s="362"/>
      <c r="P11" s="363" t="str">
        <f ca="1">IF(COUNTIF(INDIRECT(P$5&amp;"!$F$4:$F$8000"),"="&amp;$F11)&gt;=1,SUMIF(INDIRECT(P$5&amp;"!$F$4:$F$8000"),"="&amp;$F11,INDIRECT(P$5&amp;"!$U$4:$U$8000")),"--- ")</f>
        <v xml:space="preserve">--- </v>
      </c>
      <c r="Q11" s="362"/>
      <c r="R11" s="363" t="str">
        <f ca="1">IF(COUNTIF(INDIRECT(R$5&amp;"!$F$4:$F$8000"),"="&amp;$F11)&gt;=1,SUMIF(INDIRECT(R$5&amp;"!$F$4:$F$8000"),"="&amp;$F11,INDIRECT(R$5&amp;"!$U$4:$U$8000")),"--- ")</f>
        <v xml:space="preserve">--- </v>
      </c>
      <c r="S11" s="362"/>
      <c r="T11" s="363">
        <f ca="1">IF(COUNTIF(INDIRECT(T$5&amp;"!$F$4:$F$8000"),"="&amp;$F11)&gt;=1,SUMIF(INDIRECT(T$5&amp;"!$F$4:$F$8000"),"="&amp;$F11,INDIRECT(T$5&amp;"!$U$4:$U$8000")),"--- ")</f>
        <v>50</v>
      </c>
      <c r="U11" s="362"/>
      <c r="V11" s="363" t="str">
        <f ca="1">IF(COUNTIF(INDIRECT(V$5&amp;"!$F$4:$F$8000"),"="&amp;$F11)&gt;=1,SUMIF(INDIRECT(V$5&amp;"!$F$4:$F$8000"),"="&amp;$F11,INDIRECT(V$5&amp;"!$U$4:$U$8000")),"--- ")</f>
        <v xml:space="preserve">--- </v>
      </c>
      <c r="W11" s="362"/>
      <c r="X11" s="363" t="str">
        <f ca="1">IF(COUNTIF(INDIRECT(X$5&amp;"!$F$4:$F$8000"),"="&amp;$F11)&gt;=1,SUMIF(INDIRECT(X$5&amp;"!$F$4:$F$8000"),"="&amp;$F11,INDIRECT(X$5&amp;"!$U$4:$U$8000")),"--- ")</f>
        <v xml:space="preserve">--- </v>
      </c>
      <c r="Y11" s="362"/>
      <c r="Z11" s="363" t="str">
        <f ca="1">IF(COUNTIF(INDIRECT(Z$5&amp;"!$F$4:$F$8000"),"="&amp;$F11)&gt;=1,SUMIF(INDIRECT(Z$5&amp;"!$F$4:$F$8000"),"="&amp;$F11,INDIRECT(Z$5&amp;"!$U$4:$U$8000")),"--- ")</f>
        <v xml:space="preserve">--- </v>
      </c>
      <c r="AA11" s="364"/>
      <c r="AB11" s="363" t="str">
        <f ca="1">IF(COUNTIF(INDIRECT(AB$5&amp;"!$F$4:$F$8000"),"="&amp;$F11)&gt;=1,SUMIF(INDIRECT(AB$5&amp;"!$F$4:$F$8000"),"="&amp;$F11,INDIRECT(AB$5&amp;"!$U$4:$U$8000")),"--- ")</f>
        <v xml:space="preserve">--- </v>
      </c>
      <c r="AC11" s="364"/>
      <c r="AD11" s="363" t="str">
        <f ca="1">IF(COUNTIF(INDIRECT(AD$5&amp;"!$F$4:$F$8000"),"="&amp;$F11)&gt;=1,SUMIF(INDIRECT(AD$5&amp;"!$F$4:$F$8000"),"="&amp;$F11,INDIRECT(AD$5&amp;"!$U$4:$U$8000")),"--- ")</f>
        <v xml:space="preserve">--- </v>
      </c>
      <c r="AE11" s="365"/>
      <c r="AF11" s="191"/>
      <c r="AG11" s="171"/>
      <c r="AH11" s="171"/>
      <c r="AI11" s="171"/>
      <c r="AJ11" s="171"/>
      <c r="AK11" s="171"/>
      <c r="AL11" s="180"/>
      <c r="AM11" s="180"/>
      <c r="AN11" s="180"/>
      <c r="AO11" s="181"/>
      <c r="AP11" s="182"/>
      <c r="AQ11" s="171"/>
      <c r="AR11" s="171"/>
      <c r="AS11" s="171"/>
      <c r="AT11" s="171"/>
      <c r="AU11" s="183"/>
      <c r="AV11" s="98"/>
      <c r="AW11" s="272">
        <f ca="1">COUNT(N11:AU11)</f>
        <v>2</v>
      </c>
      <c r="AX11" s="270">
        <f>L11</f>
        <v>1</v>
      </c>
      <c r="AY11" s="14">
        <v>1</v>
      </c>
      <c r="AZ11" s="304">
        <f>L11</f>
        <v>1</v>
      </c>
      <c r="BA11" s="304" t="str">
        <f ca="1">IF(AW11&gt;0,F11,"")</f>
        <v>CH22119</v>
      </c>
      <c r="BB11" s="304">
        <f ca="1">IF(AW11&gt;=4,1,0)</f>
        <v>0</v>
      </c>
      <c r="BC11" s="98" t="str">
        <f ca="1">IF(LEFT(BA11,4)&lt;&gt;"Gast","Eingeschrieben","Nicht eingeschrieben")</f>
        <v>Eingeschrieben</v>
      </c>
      <c r="BD11" s="12" t="str">
        <f ca="1">IF(AW11&gt;=3,"Eingeladen",IF(AW11&lt;3,"KeinMail","NurMail"))</f>
        <v>KeinMail</v>
      </c>
      <c r="BE11" s="98" t="str">
        <f ca="1">"PCC-Langstrecke ("&amp;TEXT(AW11,"00")&amp;") Gesamt "&amp;TEXT(B11,"000")&amp;" Klasse "&amp;TEXT(L11,"00")&amp;" Platz "&amp;TEXT(E11,"000")&amp;" - Jahres-Wertung 2020"</f>
        <v>PCC-Langstrecke (02) Gesamt 013 Klasse 01 Platz 004 - Jahres-Wertung 2020</v>
      </c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</row>
    <row r="12" spans="2:81" s="16" customFormat="1" x14ac:dyDescent="0.2">
      <c r="B12" s="375">
        <v>15</v>
      </c>
      <c r="C12" s="304">
        <f ca="1">IF(M12=M11,C11,B12)</f>
        <v>15</v>
      </c>
      <c r="D12" s="304">
        <f t="shared" ca="1" si="0"/>
        <v>5</v>
      </c>
      <c r="E12" s="327">
        <v>5</v>
      </c>
      <c r="F12" s="247" t="s">
        <v>907</v>
      </c>
      <c r="G12" s="247" t="s">
        <v>81</v>
      </c>
      <c r="H12" s="247" t="s">
        <v>908</v>
      </c>
      <c r="I12" s="247" t="s">
        <v>569</v>
      </c>
      <c r="J12" s="359" t="s">
        <v>1071</v>
      </c>
      <c r="K12" s="359" t="s">
        <v>514</v>
      </c>
      <c r="L12" s="360">
        <v>1</v>
      </c>
      <c r="M12" s="198">
        <f ca="1">SUM(N12:AU12)</f>
        <v>114</v>
      </c>
      <c r="N12" s="363">
        <f ca="1">IF(COUNTIF(INDIRECT(N$5&amp;"!$F$4:$F$8000"),"="&amp;$F12)&gt;=1,SUMIF(INDIRECT(N$5&amp;"!$F$4:$F$8000"),"="&amp;$F12,INDIRECT(N$5&amp;"!$U$4:$U$8000")),"--- ")</f>
        <v>46</v>
      </c>
      <c r="O12" s="362"/>
      <c r="P12" s="363">
        <f ca="1">IF(COUNTIF(INDIRECT(P$5&amp;"!$F$4:$F$8000"),"="&amp;$F12)&gt;=1,SUMIF(INDIRECT(P$5&amp;"!$F$4:$F$8000"),"="&amp;$F12,INDIRECT(P$5&amp;"!$U$4:$U$8000")),"--- ")</f>
        <v>36</v>
      </c>
      <c r="Q12" s="362"/>
      <c r="R12" s="363" t="str">
        <f ca="1">IF(COUNTIF(INDIRECT(R$5&amp;"!$F$4:$F$8000"),"="&amp;$F12)&gt;=1,SUMIF(INDIRECT(R$5&amp;"!$F$4:$F$8000"),"="&amp;$F12,INDIRECT(R$5&amp;"!$U$4:$U$8000")),"--- ")</f>
        <v xml:space="preserve">--- </v>
      </c>
      <c r="S12" s="362"/>
      <c r="T12" s="363">
        <f ca="1">IF(COUNTIF(INDIRECT(T$5&amp;"!$F$4:$F$8000"),"="&amp;$F12)&gt;=1,SUMIF(INDIRECT(T$5&amp;"!$F$4:$F$8000"),"="&amp;$F12,INDIRECT(T$5&amp;"!$U$4:$U$8000")),"--- ")</f>
        <v>32</v>
      </c>
      <c r="U12" s="362"/>
      <c r="V12" s="363" t="str">
        <f ca="1">IF(COUNTIF(INDIRECT(V$5&amp;"!$F$4:$F$8000"),"="&amp;$F12)&gt;=1,SUMIF(INDIRECT(V$5&amp;"!$F$4:$F$8000"),"="&amp;$F12,INDIRECT(V$5&amp;"!$U$4:$U$8000")),"--- ")</f>
        <v xml:space="preserve">--- </v>
      </c>
      <c r="W12" s="362"/>
      <c r="X12" s="363" t="str">
        <f ca="1">IF(COUNTIF(INDIRECT(X$5&amp;"!$F$4:$F$8000"),"="&amp;$F12)&gt;=1,SUMIF(INDIRECT(X$5&amp;"!$F$4:$F$8000"),"="&amp;$F12,INDIRECT(X$5&amp;"!$U$4:$U$8000")),"--- ")</f>
        <v xml:space="preserve">--- </v>
      </c>
      <c r="Y12" s="362"/>
      <c r="Z12" s="363" t="str">
        <f ca="1">IF(COUNTIF(INDIRECT(Z$5&amp;"!$F$4:$F$8000"),"="&amp;$F12)&gt;=1,SUMIF(INDIRECT(Z$5&amp;"!$F$4:$F$8000"),"="&amp;$F12,INDIRECT(Z$5&amp;"!$U$4:$U$8000")),"--- ")</f>
        <v xml:space="preserve">--- </v>
      </c>
      <c r="AA12" s="364"/>
      <c r="AB12" s="363" t="str">
        <f ca="1">IF(COUNTIF(INDIRECT(AB$5&amp;"!$F$4:$F$8000"),"="&amp;$F12)&gt;=1,SUMIF(INDIRECT(AB$5&amp;"!$F$4:$F$8000"),"="&amp;$F12,INDIRECT(AB$5&amp;"!$U$4:$U$8000")),"--- ")</f>
        <v xml:space="preserve">--- </v>
      </c>
      <c r="AC12" s="364"/>
      <c r="AD12" s="363" t="str">
        <f ca="1">IF(COUNTIF(INDIRECT(AD$5&amp;"!$F$4:$F$8000"),"="&amp;$F12)&gt;=1,SUMIF(INDIRECT(AD$5&amp;"!$F$4:$F$8000"),"="&amp;$F12,INDIRECT(AD$5&amp;"!$U$4:$U$8000")),"--- ")</f>
        <v xml:space="preserve">--- </v>
      </c>
      <c r="AE12" s="365"/>
      <c r="AF12" s="191"/>
      <c r="AG12" s="171"/>
      <c r="AH12" s="171"/>
      <c r="AI12" s="171"/>
      <c r="AJ12" s="171"/>
      <c r="AK12" s="171"/>
      <c r="AL12" s="180"/>
      <c r="AM12" s="180"/>
      <c r="AN12" s="180"/>
      <c r="AO12" s="181"/>
      <c r="AP12" s="182"/>
      <c r="AQ12" s="171"/>
      <c r="AR12" s="171"/>
      <c r="AS12" s="171"/>
      <c r="AT12" s="171"/>
      <c r="AU12" s="183"/>
      <c r="AV12" s="98"/>
      <c r="AW12" s="272">
        <f ca="1">COUNT(N12:AU12)</f>
        <v>3</v>
      </c>
      <c r="AX12" s="270">
        <f>L12</f>
        <v>1</v>
      </c>
      <c r="AY12" s="14">
        <v>1</v>
      </c>
      <c r="AZ12" s="304">
        <f>L12</f>
        <v>1</v>
      </c>
      <c r="BA12" s="304" t="str">
        <f ca="1">IF(AW12&gt;0,F12,"")</f>
        <v>CR53365</v>
      </c>
      <c r="BB12" s="304">
        <f ca="1">IF(AW12&gt;=4,1,0)</f>
        <v>0</v>
      </c>
      <c r="BC12" s="98" t="str">
        <f ca="1">IF(LEFT(BA12,4)&lt;&gt;"Gast","Eingeschrieben","Nicht eingeschrieben")</f>
        <v>Eingeschrieben</v>
      </c>
      <c r="BD12" s="12" t="str">
        <f ca="1">IF(AW12&gt;=3,"Eingeladen",IF(AW12&lt;3,"KeinMail","NurMail"))</f>
        <v>Eingeladen</v>
      </c>
      <c r="BE12" s="98" t="str">
        <f ca="1">"PCC-Langstrecke ("&amp;TEXT(AW12,"00")&amp;") Gesamt "&amp;TEXT(B12,"000")&amp;" Klasse "&amp;TEXT(L12,"00")&amp;" Platz "&amp;TEXT(E12,"000")&amp;" - Jahres-Wertung 2020"</f>
        <v>PCC-Langstrecke (03) Gesamt 015 Klasse 01 Platz 005 - Jahres-Wertung 2020</v>
      </c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</row>
    <row r="13" spans="2:81" s="16" customFormat="1" x14ac:dyDescent="0.2">
      <c r="B13" s="375">
        <v>16</v>
      </c>
      <c r="C13" s="304">
        <f ca="1">IF(M13=M12,C12,B13)</f>
        <v>16</v>
      </c>
      <c r="D13" s="304">
        <f t="shared" ca="1" si="0"/>
        <v>6</v>
      </c>
      <c r="E13" s="327">
        <v>6</v>
      </c>
      <c r="F13" s="400" t="s">
        <v>2257</v>
      </c>
      <c r="G13" s="408"/>
      <c r="H13" s="408" t="s">
        <v>2697</v>
      </c>
      <c r="I13" s="257" t="s">
        <v>398</v>
      </c>
      <c r="J13" s="258"/>
      <c r="K13" s="408" t="s">
        <v>514</v>
      </c>
      <c r="L13" s="360">
        <v>1</v>
      </c>
      <c r="M13" s="198">
        <f ca="1">SUM(N13:AU13)</f>
        <v>110</v>
      </c>
      <c r="N13" s="363" t="str">
        <f ca="1">IF(COUNTIF(INDIRECT(N$5&amp;"!$F$4:$F$8000"),"="&amp;$F13)&gt;=1,SUMIF(INDIRECT(N$5&amp;"!$F$4:$F$8000"),"="&amp;$F13,INDIRECT(N$5&amp;"!$U$4:$U$8000")),"--- ")</f>
        <v xml:space="preserve">--- </v>
      </c>
      <c r="O13" s="362"/>
      <c r="P13" s="363" t="str">
        <f ca="1">IF(COUNTIF(INDIRECT(P$5&amp;"!$F$4:$F$8000"),"="&amp;$F13)&gt;=1,SUMIF(INDIRECT(P$5&amp;"!$F$4:$F$8000"),"="&amp;$F13,INDIRECT(P$5&amp;"!$U$4:$U$8000")),"--- ")</f>
        <v xml:space="preserve">--- </v>
      </c>
      <c r="Q13" s="362"/>
      <c r="R13" s="363">
        <f ca="1">IF(COUNTIF(INDIRECT(R$5&amp;"!$F$4:$F$8000"),"="&amp;$F13)&gt;=1,SUMIF(INDIRECT(R$5&amp;"!$F$4:$F$8000"),"="&amp;$F13,INDIRECT(R$5&amp;"!$U$4:$U$8000")),"--- ")</f>
        <v>55</v>
      </c>
      <c r="S13" s="362"/>
      <c r="T13" s="363">
        <f ca="1">IF(COUNTIF(INDIRECT(T$5&amp;"!$F$4:$F$8000"),"="&amp;$F13)&gt;=1,SUMIF(INDIRECT(T$5&amp;"!$F$4:$F$8000"),"="&amp;$F13,INDIRECT(T$5&amp;"!$U$4:$U$8000")),"--- ")</f>
        <v>55</v>
      </c>
      <c r="U13" s="362"/>
      <c r="V13" s="363" t="str">
        <f ca="1">IF(COUNTIF(INDIRECT(V$5&amp;"!$F$4:$F$8000"),"="&amp;$F13)&gt;=1,SUMIF(INDIRECT(V$5&amp;"!$F$4:$F$8000"),"="&amp;$F13,INDIRECT(V$5&amp;"!$U$4:$U$8000")),"--- ")</f>
        <v xml:space="preserve">--- </v>
      </c>
      <c r="W13" s="362"/>
      <c r="X13" s="363" t="str">
        <f ca="1">IF(COUNTIF(INDIRECT(X$5&amp;"!$F$4:$F$8000"),"="&amp;$F13)&gt;=1,SUMIF(INDIRECT(X$5&amp;"!$F$4:$F$8000"),"="&amp;$F13,INDIRECT(X$5&amp;"!$U$4:$U$8000")),"--- ")</f>
        <v xml:space="preserve">--- </v>
      </c>
      <c r="Y13" s="362"/>
      <c r="Z13" s="363" t="str">
        <f ca="1">IF(COUNTIF(INDIRECT(Z$5&amp;"!$F$4:$F$8000"),"="&amp;$F13)&gt;=1,SUMIF(INDIRECT(Z$5&amp;"!$F$4:$F$8000"),"="&amp;$F13,INDIRECT(Z$5&amp;"!$U$4:$U$8000")),"--- ")</f>
        <v xml:space="preserve">--- </v>
      </c>
      <c r="AA13" s="364"/>
      <c r="AB13" s="363" t="str">
        <f ca="1">IF(COUNTIF(INDIRECT(AB$5&amp;"!$F$4:$F$8000"),"="&amp;$F13)&gt;=1,SUMIF(INDIRECT(AB$5&amp;"!$F$4:$F$8000"),"="&amp;$F13,INDIRECT(AB$5&amp;"!$U$4:$U$8000")),"--- ")</f>
        <v xml:space="preserve">--- </v>
      </c>
      <c r="AC13" s="364"/>
      <c r="AD13" s="363" t="str">
        <f ca="1">IF(COUNTIF(INDIRECT(AD$5&amp;"!$F$4:$F$8000"),"="&amp;$F13)&gt;=1,SUMIF(INDIRECT(AD$5&amp;"!$F$4:$F$8000"),"="&amp;$F13,INDIRECT(AD$5&amp;"!$U$4:$U$8000")),"--- ")</f>
        <v xml:space="preserve">--- </v>
      </c>
      <c r="AE13" s="365"/>
      <c r="AF13" s="191"/>
      <c r="AG13" s="171"/>
      <c r="AH13" s="171"/>
      <c r="AI13" s="171"/>
      <c r="AJ13" s="171"/>
      <c r="AK13" s="171"/>
      <c r="AL13" s="180"/>
      <c r="AM13" s="180"/>
      <c r="AN13" s="180"/>
      <c r="AO13" s="181"/>
      <c r="AP13" s="182"/>
      <c r="AQ13" s="171"/>
      <c r="AR13" s="171"/>
      <c r="AS13" s="171"/>
      <c r="AT13" s="171"/>
      <c r="AU13" s="183"/>
      <c r="AV13" s="98"/>
      <c r="AW13" s="272">
        <f ca="1">COUNT(N13:AU13)</f>
        <v>2</v>
      </c>
      <c r="AX13" s="270">
        <f>L13</f>
        <v>1</v>
      </c>
      <c r="AY13" s="14">
        <v>1</v>
      </c>
      <c r="AZ13" s="304">
        <f>L13</f>
        <v>1</v>
      </c>
      <c r="BA13" s="304" t="str">
        <f ca="1">IF(AW13&gt;0,F13,"")</f>
        <v>CS62473</v>
      </c>
      <c r="BB13" s="304">
        <f ca="1">IF(AW13&gt;=4,1,0)</f>
        <v>0</v>
      </c>
      <c r="BC13" s="98" t="str">
        <f ca="1">IF(LEFT(BA13,4)&lt;&gt;"Gast","Eingeschrieben","Nicht eingeschrieben")</f>
        <v>Eingeschrieben</v>
      </c>
      <c r="BD13" s="12" t="str">
        <f ca="1">IF(AW13&gt;=3,"Eingeladen",IF(AW13&lt;3,"KeinMail","NurMail"))</f>
        <v>KeinMail</v>
      </c>
      <c r="BE13" s="98" t="str">
        <f ca="1">"PCC-Langstrecke ("&amp;TEXT(AW13,"00")&amp;") Gesamt "&amp;TEXT(B13,"000")&amp;" Klasse "&amp;TEXT(L13,"00")&amp;" Platz "&amp;TEXT(E13,"000")&amp;" - Jahres-Wertung 2020"</f>
        <v>PCC-Langstrecke (02) Gesamt 016 Klasse 01 Platz 006 - Jahres-Wertung 2020</v>
      </c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</row>
    <row r="14" spans="2:81" s="16" customFormat="1" x14ac:dyDescent="0.2">
      <c r="B14" s="375">
        <v>17</v>
      </c>
      <c r="C14" s="304">
        <f ca="1">IF(M14=M13,C13,B14)</f>
        <v>17</v>
      </c>
      <c r="D14" s="304">
        <f t="shared" ca="1" si="0"/>
        <v>7</v>
      </c>
      <c r="E14" s="327">
        <v>7</v>
      </c>
      <c r="F14" s="247" t="s">
        <v>655</v>
      </c>
      <c r="G14" s="247" t="s">
        <v>81</v>
      </c>
      <c r="H14" s="247" t="s">
        <v>1084</v>
      </c>
      <c r="I14" s="304" t="s">
        <v>654</v>
      </c>
      <c r="J14" s="359" t="s">
        <v>656</v>
      </c>
      <c r="K14" s="359" t="s">
        <v>836</v>
      </c>
      <c r="L14" s="360">
        <v>1</v>
      </c>
      <c r="M14" s="198">
        <f ca="1">SUM(N14:AU14)</f>
        <v>105</v>
      </c>
      <c r="N14" s="363">
        <f ca="1">IF(COUNTIF(INDIRECT(N$5&amp;"!$F$4:$F$8000"),"="&amp;$F14)&gt;=1,SUMIF(INDIRECT(N$5&amp;"!$F$4:$F$8000"),"="&amp;$F14,INDIRECT(N$5&amp;"!$U$4:$U$8000")),"--- ")</f>
        <v>33</v>
      </c>
      <c r="O14" s="362"/>
      <c r="P14" s="363">
        <f ca="1">IF(COUNTIF(INDIRECT(P$5&amp;"!$F$4:$F$8000"),"="&amp;$F14)&gt;=1,SUMIF(INDIRECT(P$5&amp;"!$F$4:$F$8000"),"="&amp;$F14,INDIRECT(P$5&amp;"!$U$4:$U$8000")),"--- ")</f>
        <v>37</v>
      </c>
      <c r="Q14" s="362"/>
      <c r="R14" s="363" t="str">
        <f ca="1">IF(COUNTIF(INDIRECT(R$5&amp;"!$F$4:$F$8000"),"="&amp;$F14)&gt;=1,SUMIF(INDIRECT(R$5&amp;"!$F$4:$F$8000"),"="&amp;$F14,INDIRECT(R$5&amp;"!$U$4:$U$8000")),"--- ")</f>
        <v xml:space="preserve">--- </v>
      </c>
      <c r="S14" s="362"/>
      <c r="T14" s="363">
        <f ca="1">IF(COUNTIF(INDIRECT(T$5&amp;"!$F$4:$F$8000"),"="&amp;$F14)&gt;=1,SUMIF(INDIRECT(T$5&amp;"!$F$4:$F$8000"),"="&amp;$F14,INDIRECT(T$5&amp;"!$U$4:$U$8000")),"--- ")</f>
        <v>35</v>
      </c>
      <c r="U14" s="362"/>
      <c r="V14" s="363" t="str">
        <f ca="1">IF(COUNTIF(INDIRECT(V$5&amp;"!$F$4:$F$8000"),"="&amp;$F14)&gt;=1,SUMIF(INDIRECT(V$5&amp;"!$F$4:$F$8000"),"="&amp;$F14,INDIRECT(V$5&amp;"!$U$4:$U$8000")),"--- ")</f>
        <v xml:space="preserve">--- </v>
      </c>
      <c r="W14" s="362"/>
      <c r="X14" s="363" t="str">
        <f ca="1">IF(COUNTIF(INDIRECT(X$5&amp;"!$F$4:$F$8000"),"="&amp;$F14)&gt;=1,SUMIF(INDIRECT(X$5&amp;"!$F$4:$F$8000"),"="&amp;$F14,INDIRECT(X$5&amp;"!$U$4:$U$8000")),"--- ")</f>
        <v xml:space="preserve">--- </v>
      </c>
      <c r="Y14" s="362"/>
      <c r="Z14" s="363" t="str">
        <f ca="1">IF(COUNTIF(INDIRECT(Z$5&amp;"!$F$4:$F$8000"),"="&amp;$F14)&gt;=1,SUMIF(INDIRECT(Z$5&amp;"!$F$4:$F$8000"),"="&amp;$F14,INDIRECT(Z$5&amp;"!$U$4:$U$8000")),"--- ")</f>
        <v xml:space="preserve">--- </v>
      </c>
      <c r="AA14" s="364"/>
      <c r="AB14" s="363" t="str">
        <f ca="1">IF(COUNTIF(INDIRECT(AB$5&amp;"!$F$4:$F$8000"),"="&amp;$F14)&gt;=1,SUMIF(INDIRECT(AB$5&amp;"!$F$4:$F$8000"),"="&amp;$F14,INDIRECT(AB$5&amp;"!$U$4:$U$8000")),"--- ")</f>
        <v xml:space="preserve">--- </v>
      </c>
      <c r="AC14" s="364"/>
      <c r="AD14" s="363" t="str">
        <f ca="1">IF(COUNTIF(INDIRECT(AD$5&amp;"!$F$4:$F$8000"),"="&amp;$F14)&gt;=1,SUMIF(INDIRECT(AD$5&amp;"!$F$4:$F$8000"),"="&amp;$F14,INDIRECT(AD$5&amp;"!$U$4:$U$8000")),"--- ")</f>
        <v xml:space="preserve">--- </v>
      </c>
      <c r="AE14" s="365"/>
      <c r="AF14" s="191"/>
      <c r="AG14" s="171"/>
      <c r="AH14" s="171"/>
      <c r="AI14" s="171"/>
      <c r="AJ14" s="171"/>
      <c r="AK14" s="171"/>
      <c r="AL14" s="180"/>
      <c r="AM14" s="180"/>
      <c r="AN14" s="180"/>
      <c r="AO14" s="181"/>
      <c r="AP14" s="182"/>
      <c r="AQ14" s="171"/>
      <c r="AR14" s="171"/>
      <c r="AS14" s="171"/>
      <c r="AT14" s="171"/>
      <c r="AU14" s="183"/>
      <c r="AV14" s="98"/>
      <c r="AW14" s="272">
        <f ca="1">COUNT(N14:AU14)</f>
        <v>3</v>
      </c>
      <c r="AX14" s="270">
        <f>L14</f>
        <v>1</v>
      </c>
      <c r="AY14" s="14">
        <v>1</v>
      </c>
      <c r="AZ14" s="304">
        <f>L14</f>
        <v>1</v>
      </c>
      <c r="BA14" s="304" t="str">
        <f ca="1">IF(AW14&gt;0,F14,"")</f>
        <v>CR58137</v>
      </c>
      <c r="BB14" s="304">
        <f ca="1">IF(AW14&gt;=4,1,0)</f>
        <v>0</v>
      </c>
      <c r="BC14" s="98" t="str">
        <f ca="1">IF(LEFT(BA14,4)&lt;&gt;"Gast","Eingeschrieben","Nicht eingeschrieben")</f>
        <v>Eingeschrieben</v>
      </c>
      <c r="BD14" s="12" t="str">
        <f ca="1">IF(AW14&gt;=3,"Eingeladen",IF(AW14&lt;3,"KeinMail","NurMail"))</f>
        <v>Eingeladen</v>
      </c>
      <c r="BE14" s="98" t="str">
        <f ca="1">"PCC-Langstrecke ("&amp;TEXT(AW14,"00")&amp;") Gesamt "&amp;TEXT(B14,"000")&amp;" Klasse "&amp;TEXT(L14,"00")&amp;" Platz "&amp;TEXT(E14,"000")&amp;" - Jahres-Wertung 2020"</f>
        <v>PCC-Langstrecke (03) Gesamt 017 Klasse 01 Platz 007 - Jahres-Wertung 2020</v>
      </c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</row>
    <row r="15" spans="2:81" s="16" customFormat="1" x14ac:dyDescent="0.2">
      <c r="B15" s="375">
        <v>24</v>
      </c>
      <c r="C15" s="304">
        <f ca="1">IF(M15=M14,C14,B15)</f>
        <v>24</v>
      </c>
      <c r="D15" s="304">
        <f t="shared" ca="1" si="0"/>
        <v>8</v>
      </c>
      <c r="E15" s="327">
        <v>8</v>
      </c>
      <c r="F15" s="247" t="s">
        <v>1079</v>
      </c>
      <c r="G15" s="247" t="s">
        <v>81</v>
      </c>
      <c r="H15" s="247" t="s">
        <v>1095</v>
      </c>
      <c r="I15" s="304" t="s">
        <v>74</v>
      </c>
      <c r="J15" s="359" t="s">
        <v>1075</v>
      </c>
      <c r="K15" s="366" t="s">
        <v>514</v>
      </c>
      <c r="L15" s="360">
        <v>1</v>
      </c>
      <c r="M15" s="198">
        <f ca="1">SUM(N15:AU15)</f>
        <v>46</v>
      </c>
      <c r="N15" s="363">
        <f ca="1">IF(COUNTIF(INDIRECT(N$5&amp;"!$F$4:$F$8000"),"="&amp;$F15)&gt;=1,SUMIF(INDIRECT(N$5&amp;"!$F$4:$F$8000"),"="&amp;$F15,INDIRECT(N$5&amp;"!$U$4:$U$8000")),"--- ")</f>
        <v>46</v>
      </c>
      <c r="O15" s="362"/>
      <c r="P15" s="363" t="str">
        <f ca="1">IF(COUNTIF(INDIRECT(P$5&amp;"!$F$4:$F$8000"),"="&amp;$F15)&gt;=1,SUMIF(INDIRECT(P$5&amp;"!$F$4:$F$8000"),"="&amp;$F15,INDIRECT(P$5&amp;"!$U$4:$U$8000")),"--- ")</f>
        <v xml:space="preserve">--- </v>
      </c>
      <c r="Q15" s="362"/>
      <c r="R15" s="363" t="str">
        <f ca="1">IF(COUNTIF(INDIRECT(R$5&amp;"!$F$4:$F$8000"),"="&amp;$F15)&gt;=1,SUMIF(INDIRECT(R$5&amp;"!$F$4:$F$8000"),"="&amp;$F15,INDIRECT(R$5&amp;"!$U$4:$U$8000")),"--- ")</f>
        <v xml:space="preserve">--- </v>
      </c>
      <c r="S15" s="362"/>
      <c r="T15" s="363" t="str">
        <f ca="1">IF(COUNTIF(INDIRECT(T$5&amp;"!$F$4:$F$8000"),"="&amp;$F15)&gt;=1,SUMIF(INDIRECT(T$5&amp;"!$F$4:$F$8000"),"="&amp;$F15,INDIRECT(T$5&amp;"!$U$4:$U$8000")),"--- ")</f>
        <v xml:space="preserve">--- </v>
      </c>
      <c r="U15" s="362"/>
      <c r="V15" s="363" t="str">
        <f ca="1">IF(COUNTIF(INDIRECT(V$5&amp;"!$F$4:$F$8000"),"="&amp;$F15)&gt;=1,SUMIF(INDIRECT(V$5&amp;"!$F$4:$F$8000"),"="&amp;$F15,INDIRECT(V$5&amp;"!$U$4:$U$8000")),"--- ")</f>
        <v xml:space="preserve">--- </v>
      </c>
      <c r="W15" s="362"/>
      <c r="X15" s="363" t="str">
        <f ca="1">IF(COUNTIF(INDIRECT(X$5&amp;"!$F$4:$F$8000"),"="&amp;$F15)&gt;=1,SUMIF(INDIRECT(X$5&amp;"!$F$4:$F$8000"),"="&amp;$F15,INDIRECT(X$5&amp;"!$U$4:$U$8000")),"--- ")</f>
        <v xml:space="preserve">--- </v>
      </c>
      <c r="Y15" s="362"/>
      <c r="Z15" s="363" t="str">
        <f ca="1">IF(COUNTIF(INDIRECT(Z$5&amp;"!$F$4:$F$8000"),"="&amp;$F15)&gt;=1,SUMIF(INDIRECT(Z$5&amp;"!$F$4:$F$8000"),"="&amp;$F15,INDIRECT(Z$5&amp;"!$U$4:$U$8000")),"--- ")</f>
        <v xml:space="preserve">--- </v>
      </c>
      <c r="AA15" s="364"/>
      <c r="AB15" s="363" t="str">
        <f ca="1">IF(COUNTIF(INDIRECT(AB$5&amp;"!$F$4:$F$8000"),"="&amp;$F15)&gt;=1,SUMIF(INDIRECT(AB$5&amp;"!$F$4:$F$8000"),"="&amp;$F15,INDIRECT(AB$5&amp;"!$U$4:$U$8000")),"--- ")</f>
        <v xml:space="preserve">--- </v>
      </c>
      <c r="AC15" s="364"/>
      <c r="AD15" s="363" t="str">
        <f ca="1">IF(COUNTIF(INDIRECT(AD$5&amp;"!$F$4:$F$8000"),"="&amp;$F15)&gt;=1,SUMIF(INDIRECT(AD$5&amp;"!$F$4:$F$8000"),"="&amp;$F15,INDIRECT(AD$5&amp;"!$U$4:$U$8000")),"--- ")</f>
        <v xml:space="preserve">--- </v>
      </c>
      <c r="AE15" s="365"/>
      <c r="AF15" s="191"/>
      <c r="AG15" s="171"/>
      <c r="AH15" s="171"/>
      <c r="AI15" s="171"/>
      <c r="AJ15" s="171"/>
      <c r="AK15" s="171"/>
      <c r="AL15" s="180"/>
      <c r="AM15" s="180"/>
      <c r="AN15" s="180"/>
      <c r="AO15" s="181"/>
      <c r="AP15" s="182"/>
      <c r="AQ15" s="171"/>
      <c r="AR15" s="171"/>
      <c r="AS15" s="171"/>
      <c r="AT15" s="171"/>
      <c r="AU15" s="183"/>
      <c r="AV15" s="98"/>
      <c r="AW15" s="272">
        <f ca="1">COUNT(N15:AU15)</f>
        <v>1</v>
      </c>
      <c r="AX15" s="270">
        <f>L15</f>
        <v>1</v>
      </c>
      <c r="AY15" s="14">
        <v>1</v>
      </c>
      <c r="AZ15" s="304">
        <f>L15</f>
        <v>1</v>
      </c>
      <c r="BA15" s="304" t="str">
        <f ca="1">IF(AW15&gt;0,F15,"")</f>
        <v>Gast Diehl Florian</v>
      </c>
      <c r="BB15" s="304">
        <f ca="1">IF(AW15&gt;=4,1,0)</f>
        <v>0</v>
      </c>
      <c r="BC15" s="98" t="str">
        <f ca="1">IF(LEFT(BA15,4)&lt;&gt;"Gast","Eingeschrieben","Nicht eingeschrieben")</f>
        <v>Nicht eingeschrieben</v>
      </c>
      <c r="BD15" s="12" t="str">
        <f ca="1">IF(AW15&gt;=3,"Eingeladen",IF(AW15&lt;3,"KeinMail","NurMail"))</f>
        <v>KeinMail</v>
      </c>
      <c r="BE15" s="98" t="str">
        <f ca="1">"PCC-Langstrecke ("&amp;TEXT(AW15,"00")&amp;") Gesamt "&amp;TEXT(B15,"000")&amp;" Klasse "&amp;TEXT(L15,"00")&amp;" Platz "&amp;TEXT(E15,"000")&amp;" - Jahres-Wertung 2020"</f>
        <v>PCC-Langstrecke (01) Gesamt 024 Klasse 01 Platz 008 - Jahres-Wertung 2020</v>
      </c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</row>
    <row r="16" spans="2:81" s="16" customFormat="1" x14ac:dyDescent="0.2">
      <c r="B16" s="375">
        <v>24</v>
      </c>
      <c r="C16" s="304">
        <f ca="1">IF(M16=M15,C15,B16)</f>
        <v>24</v>
      </c>
      <c r="D16" s="304">
        <f t="shared" ca="1" si="0"/>
        <v>8</v>
      </c>
      <c r="E16" s="327">
        <v>8</v>
      </c>
      <c r="F16" s="400" t="s">
        <v>2227</v>
      </c>
      <c r="G16" s="408"/>
      <c r="H16" s="408" t="s">
        <v>2698</v>
      </c>
      <c r="I16" s="257" t="s">
        <v>398</v>
      </c>
      <c r="J16" s="258"/>
      <c r="K16" s="408" t="s">
        <v>2228</v>
      </c>
      <c r="L16" s="360">
        <v>1</v>
      </c>
      <c r="M16" s="198">
        <f ca="1">SUM(N16:AU16)</f>
        <v>46</v>
      </c>
      <c r="N16" s="363" t="str">
        <f ca="1">IF(COUNTIF(INDIRECT(N$5&amp;"!$F$4:$F$8000"),"="&amp;$F16)&gt;=1,SUMIF(INDIRECT(N$5&amp;"!$F$4:$F$8000"),"="&amp;$F16,INDIRECT(N$5&amp;"!$U$4:$U$8000")),"--- ")</f>
        <v xml:space="preserve">--- </v>
      </c>
      <c r="O16" s="362"/>
      <c r="P16" s="363" t="str">
        <f ca="1">IF(COUNTIF(INDIRECT(P$5&amp;"!$F$4:$F$8000"),"="&amp;$F16)&gt;=1,SUMIF(INDIRECT(P$5&amp;"!$F$4:$F$8000"),"="&amp;$F16,INDIRECT(P$5&amp;"!$U$4:$U$8000")),"--- ")</f>
        <v xml:space="preserve">--- </v>
      </c>
      <c r="Q16" s="362"/>
      <c r="R16" s="363">
        <f ca="1">IF(COUNTIF(INDIRECT(R$5&amp;"!$F$4:$F$8000"),"="&amp;$F16)&gt;=1,SUMIF(INDIRECT(R$5&amp;"!$F$4:$F$8000"),"="&amp;$F16,INDIRECT(R$5&amp;"!$U$4:$U$8000")),"--- ")</f>
        <v>46</v>
      </c>
      <c r="S16" s="362"/>
      <c r="T16" s="363" t="str">
        <f ca="1">IF(COUNTIF(INDIRECT(T$5&amp;"!$F$4:$F$8000"),"="&amp;$F16)&gt;=1,SUMIF(INDIRECT(T$5&amp;"!$F$4:$F$8000"),"="&amp;$F16,INDIRECT(T$5&amp;"!$U$4:$U$8000")),"--- ")</f>
        <v xml:space="preserve">--- </v>
      </c>
      <c r="U16" s="362"/>
      <c r="V16" s="363" t="str">
        <f ca="1">IF(COUNTIF(INDIRECT(V$5&amp;"!$F$4:$F$8000"),"="&amp;$F16)&gt;=1,SUMIF(INDIRECT(V$5&amp;"!$F$4:$F$8000"),"="&amp;$F16,INDIRECT(V$5&amp;"!$U$4:$U$8000")),"--- ")</f>
        <v xml:space="preserve">--- </v>
      </c>
      <c r="W16" s="362"/>
      <c r="X16" s="363" t="str">
        <f ca="1">IF(COUNTIF(INDIRECT(X$5&amp;"!$F$4:$F$8000"),"="&amp;$F16)&gt;=1,SUMIF(INDIRECT(X$5&amp;"!$F$4:$F$8000"),"="&amp;$F16,INDIRECT(X$5&amp;"!$U$4:$U$8000")),"--- ")</f>
        <v xml:space="preserve">--- </v>
      </c>
      <c r="Y16" s="362"/>
      <c r="Z16" s="363" t="str">
        <f ca="1">IF(COUNTIF(INDIRECT(Z$5&amp;"!$F$4:$F$8000"),"="&amp;$F16)&gt;=1,SUMIF(INDIRECT(Z$5&amp;"!$F$4:$F$8000"),"="&amp;$F16,INDIRECT(Z$5&amp;"!$U$4:$U$8000")),"--- ")</f>
        <v xml:space="preserve">--- </v>
      </c>
      <c r="AA16" s="364"/>
      <c r="AB16" s="363" t="str">
        <f ca="1">IF(COUNTIF(INDIRECT(AB$5&amp;"!$F$4:$F$8000"),"="&amp;$F16)&gt;=1,SUMIF(INDIRECT(AB$5&amp;"!$F$4:$F$8000"),"="&amp;$F16,INDIRECT(AB$5&amp;"!$U$4:$U$8000")),"--- ")</f>
        <v xml:space="preserve">--- </v>
      </c>
      <c r="AC16" s="364"/>
      <c r="AD16" s="363" t="str">
        <f ca="1">IF(COUNTIF(INDIRECT(AD$5&amp;"!$F$4:$F$8000"),"="&amp;$F16)&gt;=1,SUMIF(INDIRECT(AD$5&amp;"!$F$4:$F$8000"),"="&amp;$F16,INDIRECT(AD$5&amp;"!$U$4:$U$8000")),"--- ")</f>
        <v xml:space="preserve">--- </v>
      </c>
      <c r="AE16" s="365"/>
      <c r="AF16" s="191"/>
      <c r="AG16" s="171"/>
      <c r="AH16" s="171"/>
      <c r="AI16" s="171"/>
      <c r="AJ16" s="171"/>
      <c r="AK16" s="171"/>
      <c r="AL16" s="180"/>
      <c r="AM16" s="180"/>
      <c r="AN16" s="180"/>
      <c r="AO16" s="181"/>
      <c r="AP16" s="182"/>
      <c r="AQ16" s="171"/>
      <c r="AR16" s="171"/>
      <c r="AS16" s="171"/>
      <c r="AT16" s="171"/>
      <c r="AU16" s="183"/>
      <c r="AV16" s="98"/>
      <c r="AW16" s="272">
        <f ca="1">COUNT(N16:AU16)</f>
        <v>1</v>
      </c>
      <c r="AX16" s="270">
        <f>L16</f>
        <v>1</v>
      </c>
      <c r="AY16" s="14">
        <v>1</v>
      </c>
      <c r="AZ16" s="304">
        <f>L16</f>
        <v>1</v>
      </c>
      <c r="BA16" s="304" t="str">
        <f ca="1">IF(AW16&gt;0,F16,"")</f>
        <v>CS62658</v>
      </c>
      <c r="BB16" s="304">
        <f ca="1">IF(AW16&gt;=4,1,0)</f>
        <v>0</v>
      </c>
      <c r="BC16" s="98" t="str">
        <f ca="1">IF(LEFT(BA16,4)&lt;&gt;"Gast","Eingeschrieben","Nicht eingeschrieben")</f>
        <v>Eingeschrieben</v>
      </c>
      <c r="BD16" s="12" t="str">
        <f ca="1">IF(AW16&gt;=3,"Eingeladen",IF(AW16&lt;3,"KeinMail","NurMail"))</f>
        <v>KeinMail</v>
      </c>
      <c r="BE16" s="98" t="str">
        <f ca="1">"PCC-Langstrecke ("&amp;TEXT(AW16,"00")&amp;") Gesamt "&amp;TEXT(B16,"000")&amp;" Klasse "&amp;TEXT(L16,"00")&amp;" Platz "&amp;TEXT(E16,"000")&amp;" - Jahres-Wertung 2020"</f>
        <v>PCC-Langstrecke (01) Gesamt 024 Klasse 01 Platz 008 - Jahres-Wertung 2020</v>
      </c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</row>
    <row r="17" spans="2:81" s="16" customFormat="1" x14ac:dyDescent="0.2">
      <c r="B17" s="375">
        <v>38</v>
      </c>
      <c r="C17" s="304">
        <f ca="1">IF(M17=M16,C16,B17)</f>
        <v>38</v>
      </c>
      <c r="D17" s="304">
        <f t="shared" ca="1" si="0"/>
        <v>10</v>
      </c>
      <c r="E17" s="327">
        <v>10</v>
      </c>
      <c r="F17" s="400" t="s">
        <v>2163</v>
      </c>
      <c r="G17" s="408" t="s">
        <v>81</v>
      </c>
      <c r="H17" s="408" t="s">
        <v>2164</v>
      </c>
      <c r="I17" s="257" t="s">
        <v>74</v>
      </c>
      <c r="J17" s="258" t="s">
        <v>2136</v>
      </c>
      <c r="K17" s="408" t="s">
        <v>2137</v>
      </c>
      <c r="L17" s="360">
        <v>1</v>
      </c>
      <c r="M17" s="198">
        <f ca="1">SUM(N17:AU17)</f>
        <v>29</v>
      </c>
      <c r="N17" s="363" t="str">
        <f ca="1">IF(COUNTIF(INDIRECT(N$5&amp;"!$F$4:$F$8000"),"="&amp;$F17)&gt;=1,SUMIF(INDIRECT(N$5&amp;"!$F$4:$F$8000"),"="&amp;$F17,INDIRECT(N$5&amp;"!$U$4:$U$8000")),"--- ")</f>
        <v xml:space="preserve">--- </v>
      </c>
      <c r="O17" s="362"/>
      <c r="P17" s="363">
        <f ca="1">IF(COUNTIF(INDIRECT(P$5&amp;"!$F$4:$F$8000"),"="&amp;$F17)&gt;=1,SUMIF(INDIRECT(P$5&amp;"!$F$4:$F$8000"),"="&amp;$F17,INDIRECT(P$5&amp;"!$U$4:$U$8000")),"--- ")</f>
        <v>29</v>
      </c>
      <c r="Q17" s="362"/>
      <c r="R17" s="363" t="str">
        <f ca="1">IF(COUNTIF(INDIRECT(R$5&amp;"!$F$4:$F$8000"),"="&amp;$F17)&gt;=1,SUMIF(INDIRECT(R$5&amp;"!$F$4:$F$8000"),"="&amp;$F17,INDIRECT(R$5&amp;"!$U$4:$U$8000")),"--- ")</f>
        <v xml:space="preserve">--- </v>
      </c>
      <c r="S17" s="362"/>
      <c r="T17" s="363" t="str">
        <f ca="1">IF(COUNTIF(INDIRECT(T$5&amp;"!$F$4:$F$8000"),"="&amp;$F17)&gt;=1,SUMIF(INDIRECT(T$5&amp;"!$F$4:$F$8000"),"="&amp;$F17,INDIRECT(T$5&amp;"!$U$4:$U$8000")),"--- ")</f>
        <v xml:space="preserve">--- </v>
      </c>
      <c r="U17" s="362"/>
      <c r="V17" s="363" t="str">
        <f ca="1">IF(COUNTIF(INDIRECT(V$5&amp;"!$F$4:$F$8000"),"="&amp;$F17)&gt;=1,SUMIF(INDIRECT(V$5&amp;"!$F$4:$F$8000"),"="&amp;$F17,INDIRECT(V$5&amp;"!$U$4:$U$8000")),"--- ")</f>
        <v xml:space="preserve">--- </v>
      </c>
      <c r="W17" s="362"/>
      <c r="X17" s="363" t="str">
        <f ca="1">IF(COUNTIF(INDIRECT(X$5&amp;"!$F$4:$F$8000"),"="&amp;$F17)&gt;=1,SUMIF(INDIRECT(X$5&amp;"!$F$4:$F$8000"),"="&amp;$F17,INDIRECT(X$5&amp;"!$U$4:$U$8000")),"--- ")</f>
        <v xml:space="preserve">--- </v>
      </c>
      <c r="Y17" s="362"/>
      <c r="Z17" s="363" t="str">
        <f ca="1">IF(COUNTIF(INDIRECT(Z$5&amp;"!$F$4:$F$8000"),"="&amp;$F17)&gt;=1,SUMIF(INDIRECT(Z$5&amp;"!$F$4:$F$8000"),"="&amp;$F17,INDIRECT(Z$5&amp;"!$U$4:$U$8000")),"--- ")</f>
        <v xml:space="preserve">--- </v>
      </c>
      <c r="AA17" s="364"/>
      <c r="AB17" s="363" t="str">
        <f ca="1">IF(COUNTIF(INDIRECT(AB$5&amp;"!$F$4:$F$8000"),"="&amp;$F17)&gt;=1,SUMIF(INDIRECT(AB$5&amp;"!$F$4:$F$8000"),"="&amp;$F17,INDIRECT(AB$5&amp;"!$U$4:$U$8000")),"--- ")</f>
        <v xml:space="preserve">--- </v>
      </c>
      <c r="AC17" s="364"/>
      <c r="AD17" s="363" t="str">
        <f ca="1">IF(COUNTIF(INDIRECT(AD$5&amp;"!$F$4:$F$8000"),"="&amp;$F17)&gt;=1,SUMIF(INDIRECT(AD$5&amp;"!$F$4:$F$8000"),"="&amp;$F17,INDIRECT(AD$5&amp;"!$U$4:$U$8000")),"--- ")</f>
        <v xml:space="preserve">--- </v>
      </c>
      <c r="AE17" s="365"/>
      <c r="AF17" s="191"/>
      <c r="AG17" s="171"/>
      <c r="AH17" s="171"/>
      <c r="AI17" s="171"/>
      <c r="AJ17" s="171"/>
      <c r="AK17" s="171"/>
      <c r="AL17" s="180"/>
      <c r="AM17" s="180"/>
      <c r="AN17" s="180"/>
      <c r="AO17" s="181"/>
      <c r="AP17" s="182"/>
      <c r="AQ17" s="171"/>
      <c r="AR17" s="171"/>
      <c r="AS17" s="171"/>
      <c r="AT17" s="171"/>
      <c r="AU17" s="183"/>
      <c r="AV17" s="98"/>
      <c r="AW17" s="272">
        <f ca="1">COUNT(N17:AU17)</f>
        <v>1</v>
      </c>
      <c r="AX17" s="270">
        <f>L17</f>
        <v>1</v>
      </c>
      <c r="AY17" s="14">
        <v>1</v>
      </c>
      <c r="AZ17" s="304">
        <f>L17</f>
        <v>1</v>
      </c>
      <c r="BA17" s="304" t="str">
        <f ca="1">IF(AW17&gt;0,F17,"")</f>
        <v>Gast Klemp Volker</v>
      </c>
      <c r="BB17" s="304">
        <f ca="1">IF(AW17&gt;=4,1,0)</f>
        <v>0</v>
      </c>
      <c r="BC17" s="98" t="str">
        <f ca="1">IF(LEFT(BA17,4)&lt;&gt;"Gast","Eingeschrieben","Nicht eingeschrieben")</f>
        <v>Nicht eingeschrieben</v>
      </c>
      <c r="BD17" s="12" t="str">
        <f ca="1">IF(AW17&gt;=3,"Eingeladen",IF(AW17&lt;3,"KeinMail","NurMail"))</f>
        <v>KeinMail</v>
      </c>
      <c r="BE17" s="98" t="str">
        <f ca="1">"PCC-Langstrecke ("&amp;TEXT(AW17,"00")&amp;") Gesamt "&amp;TEXT(B17,"000")&amp;" Klasse "&amp;TEXT(L17,"00")&amp;" Platz "&amp;TEXT(E17,"000")&amp;" - Jahres-Wertung 2020"</f>
        <v>PCC-Langstrecke (01) Gesamt 038 Klasse 01 Platz 010 - Jahres-Wertung 2020</v>
      </c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</row>
    <row r="18" spans="2:81" s="16" customFormat="1" x14ac:dyDescent="0.2">
      <c r="B18" s="375">
        <v>1</v>
      </c>
      <c r="C18" s="304">
        <f ca="1">IF(M18=M17,C17,B18)</f>
        <v>1</v>
      </c>
      <c r="D18" s="304">
        <f t="shared" ca="1" si="0"/>
        <v>1</v>
      </c>
      <c r="E18" s="327">
        <v>1</v>
      </c>
      <c r="F18" s="400" t="s">
        <v>652</v>
      </c>
      <c r="G18" s="408" t="s">
        <v>81</v>
      </c>
      <c r="H18" s="408" t="s">
        <v>1082</v>
      </c>
      <c r="I18" s="257" t="s">
        <v>610</v>
      </c>
      <c r="J18" s="258" t="s">
        <v>653</v>
      </c>
      <c r="K18" s="408" t="s">
        <v>568</v>
      </c>
      <c r="L18" s="360">
        <v>2</v>
      </c>
      <c r="M18" s="198">
        <f ca="1">SUM(N18:AU18)</f>
        <v>400</v>
      </c>
      <c r="N18" s="363">
        <f ca="1">IF(COUNTIF(INDIRECT(N$5&amp;"!$F$4:$F$8000"),"="&amp;$F18)&gt;=1,SUMIF(INDIRECT(N$5&amp;"!$F$4:$F$8000"),"="&amp;$F18,INDIRECT(N$5&amp;"!$U$4:$U$8000")),"--- ")</f>
        <v>100</v>
      </c>
      <c r="O18" s="362"/>
      <c r="P18" s="363">
        <f ca="1">IF(COUNTIF(INDIRECT(P$5&amp;"!$F$4:$F$8000"),"="&amp;$F18)&gt;=1,SUMIF(INDIRECT(P$5&amp;"!$F$4:$F$8000"),"="&amp;$F18,INDIRECT(P$5&amp;"!$U$4:$U$8000")),"--- ")</f>
        <v>100</v>
      </c>
      <c r="Q18" s="362"/>
      <c r="R18" s="363">
        <f ca="1">IF(COUNTIF(INDIRECT(R$5&amp;"!$F$4:$F$8000"),"="&amp;$F18)&gt;=1,SUMIF(INDIRECT(R$5&amp;"!$F$4:$F$8000"),"="&amp;$F18,INDIRECT(R$5&amp;"!$U$4:$U$8000")),"--- ")</f>
        <v>100</v>
      </c>
      <c r="S18" s="362"/>
      <c r="T18" s="363">
        <f ca="1">IF(COUNTIF(INDIRECT(T$5&amp;"!$F$4:$F$8000"),"="&amp;$F18)&gt;=1,SUMIF(INDIRECT(T$5&amp;"!$F$4:$F$8000"),"="&amp;$F18,INDIRECT(T$5&amp;"!$U$4:$U$8000")),"--- ")</f>
        <v>100</v>
      </c>
      <c r="U18" s="362"/>
      <c r="V18" s="363" t="str">
        <f ca="1">IF(COUNTIF(INDIRECT(V$5&amp;"!$F$4:$F$8000"),"="&amp;$F18)&gt;=1,SUMIF(INDIRECT(V$5&amp;"!$F$4:$F$8000"),"="&amp;$F18,INDIRECT(V$5&amp;"!$U$4:$U$8000")),"--- ")</f>
        <v xml:space="preserve">--- </v>
      </c>
      <c r="W18" s="362"/>
      <c r="X18" s="363" t="str">
        <f ca="1">IF(COUNTIF(INDIRECT(X$5&amp;"!$F$4:$F$8000"),"="&amp;$F18)&gt;=1,SUMIF(INDIRECT(X$5&amp;"!$F$4:$F$8000"),"="&amp;$F18,INDIRECT(X$5&amp;"!$U$4:$U$8000")),"--- ")</f>
        <v xml:space="preserve">--- </v>
      </c>
      <c r="Y18" s="362"/>
      <c r="Z18" s="363" t="str">
        <f ca="1">IF(COUNTIF(INDIRECT(Z$5&amp;"!$F$4:$F$8000"),"="&amp;$F18)&gt;=1,SUMIF(INDIRECT(Z$5&amp;"!$F$4:$F$8000"),"="&amp;$F18,INDIRECT(Z$5&amp;"!$U$4:$U$8000")),"--- ")</f>
        <v xml:space="preserve">--- </v>
      </c>
      <c r="AA18" s="364"/>
      <c r="AB18" s="363" t="str">
        <f ca="1">IF(COUNTIF(INDIRECT(AB$5&amp;"!$F$4:$F$8000"),"="&amp;$F18)&gt;=1,SUMIF(INDIRECT(AB$5&amp;"!$F$4:$F$8000"),"="&amp;$F18,INDIRECT(AB$5&amp;"!$U$4:$U$8000")),"--- ")</f>
        <v xml:space="preserve">--- </v>
      </c>
      <c r="AC18" s="364"/>
      <c r="AD18" s="363" t="str">
        <f ca="1">IF(COUNTIF(INDIRECT(AD$5&amp;"!$F$4:$F$8000"),"="&amp;$F18)&gt;=1,SUMIF(INDIRECT(AD$5&amp;"!$F$4:$F$8000"),"="&amp;$F18,INDIRECT(AD$5&amp;"!$U$4:$U$8000")),"--- ")</f>
        <v xml:space="preserve">--- </v>
      </c>
      <c r="AE18" s="365"/>
      <c r="AF18" s="191"/>
      <c r="AG18" s="171"/>
      <c r="AH18" s="171"/>
      <c r="AI18" s="171"/>
      <c r="AJ18" s="171"/>
      <c r="AK18" s="171"/>
      <c r="AL18" s="180"/>
      <c r="AM18" s="180"/>
      <c r="AN18" s="180"/>
      <c r="AO18" s="181"/>
      <c r="AP18" s="182"/>
      <c r="AQ18" s="171"/>
      <c r="AR18" s="171"/>
      <c r="AS18" s="171"/>
      <c r="AT18" s="171"/>
      <c r="AU18" s="183"/>
      <c r="AV18" s="98"/>
      <c r="AW18" s="272">
        <f ca="1">COUNT(N18:AU18)</f>
        <v>4</v>
      </c>
      <c r="AX18" s="270">
        <f>L18</f>
        <v>2</v>
      </c>
      <c r="AY18" s="14">
        <v>1</v>
      </c>
      <c r="AZ18" s="304">
        <f>L18</f>
        <v>2</v>
      </c>
      <c r="BA18" s="304" t="str">
        <f ca="1">IF(AW18&gt;0,F18,"")</f>
        <v>CI28230</v>
      </c>
      <c r="BB18" s="304">
        <f ca="1">IF(AW18&gt;=4,1,0)</f>
        <v>1</v>
      </c>
      <c r="BC18" s="98" t="str">
        <f ca="1">IF(LEFT(BA18,4)&lt;&gt;"Gast","Eingeschrieben","Nicht eingeschrieben")</f>
        <v>Eingeschrieben</v>
      </c>
      <c r="BD18" s="12" t="str">
        <f ca="1">IF(AW18&gt;=3,"Eingeladen",IF(AW18&lt;3,"KeinMail","NurMail"))</f>
        <v>Eingeladen</v>
      </c>
      <c r="BE18" s="98" t="str">
        <f ca="1">"PCC-Langstrecke ("&amp;TEXT(AW18,"00")&amp;") Gesamt "&amp;TEXT(B18,"000")&amp;" Klasse "&amp;TEXT(L18,"00")&amp;" Platz "&amp;TEXT(E18,"000")&amp;" - Jahres-Wertung 2020"</f>
        <v>PCC-Langstrecke (04) Gesamt 001 Klasse 02 Platz 001 - Jahres-Wertung 2020</v>
      </c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</row>
    <row r="19" spans="2:81" s="16" customFormat="1" x14ac:dyDescent="0.2">
      <c r="B19" s="375">
        <v>4</v>
      </c>
      <c r="C19" s="304">
        <f ca="1">IF(M19=M18,C18,B19)</f>
        <v>4</v>
      </c>
      <c r="D19" s="304">
        <f t="shared" ca="1" si="0"/>
        <v>2</v>
      </c>
      <c r="E19" s="327">
        <v>2</v>
      </c>
      <c r="F19" s="247" t="s">
        <v>833</v>
      </c>
      <c r="G19" s="247" t="s">
        <v>81</v>
      </c>
      <c r="H19" s="247" t="s">
        <v>1081</v>
      </c>
      <c r="I19" s="247" t="s">
        <v>569</v>
      </c>
      <c r="J19" s="359" t="s">
        <v>835</v>
      </c>
      <c r="K19" s="359" t="s">
        <v>837</v>
      </c>
      <c r="L19" s="360">
        <v>2</v>
      </c>
      <c r="M19" s="198">
        <f ca="1">SUM(N19:AU19)</f>
        <v>204</v>
      </c>
      <c r="N19" s="363">
        <f ca="1">IF(COUNTIF(INDIRECT(N$5&amp;"!$F$4:$F$8000"),"="&amp;$F19)&gt;=1,SUMIF(INDIRECT(N$5&amp;"!$F$4:$F$8000"),"="&amp;$F19,INDIRECT(N$5&amp;"!$U$4:$U$8000")),"--- ")</f>
        <v>50</v>
      </c>
      <c r="O19" s="362"/>
      <c r="P19" s="363">
        <f ca="1">IF(COUNTIF(INDIRECT(P$5&amp;"!$F$4:$F$8000"),"="&amp;$F19)&gt;=1,SUMIF(INDIRECT(P$5&amp;"!$F$4:$F$8000"),"="&amp;$F19,INDIRECT(P$5&amp;"!$U$4:$U$8000")),"--- ")</f>
        <v>43</v>
      </c>
      <c r="Q19" s="362"/>
      <c r="R19" s="363">
        <f ca="1">IF(COUNTIF(INDIRECT(R$5&amp;"!$F$4:$F$8000"),"="&amp;$F19)&gt;=1,SUMIF(INDIRECT(R$5&amp;"!$F$4:$F$8000"),"="&amp;$F19,INDIRECT(R$5&amp;"!$U$4:$U$8000")),"--- ")</f>
        <v>36</v>
      </c>
      <c r="S19" s="362"/>
      <c r="T19" s="363">
        <f ca="1">IF(COUNTIF(INDIRECT(T$5&amp;"!$F$4:$F$8000"),"="&amp;$F19)&gt;=1,SUMIF(INDIRECT(T$5&amp;"!$F$4:$F$8000"),"="&amp;$F19,INDIRECT(T$5&amp;"!$U$4:$U$8000")),"--- ")</f>
        <v>75</v>
      </c>
      <c r="U19" s="362"/>
      <c r="V19" s="363" t="str">
        <f ca="1">IF(COUNTIF(INDIRECT(V$5&amp;"!$F$4:$F$8000"),"="&amp;$F19)&gt;=1,SUMIF(INDIRECT(V$5&amp;"!$F$4:$F$8000"),"="&amp;$F19,INDIRECT(V$5&amp;"!$U$4:$U$8000")),"--- ")</f>
        <v xml:space="preserve">--- </v>
      </c>
      <c r="W19" s="362"/>
      <c r="X19" s="363" t="str">
        <f ca="1">IF(COUNTIF(INDIRECT(X$5&amp;"!$F$4:$F$8000"),"="&amp;$F19)&gt;=1,SUMIF(INDIRECT(X$5&amp;"!$F$4:$F$8000"),"="&amp;$F19,INDIRECT(X$5&amp;"!$U$4:$U$8000")),"--- ")</f>
        <v xml:space="preserve">--- </v>
      </c>
      <c r="Y19" s="362"/>
      <c r="Z19" s="363" t="str">
        <f ca="1">IF(COUNTIF(INDIRECT(Z$5&amp;"!$F$4:$F$8000"),"="&amp;$F19)&gt;=1,SUMIF(INDIRECT(Z$5&amp;"!$F$4:$F$8000"),"="&amp;$F19,INDIRECT(Z$5&amp;"!$U$4:$U$8000")),"--- ")</f>
        <v xml:space="preserve">--- </v>
      </c>
      <c r="AA19" s="364"/>
      <c r="AB19" s="363" t="str">
        <f ca="1">IF(COUNTIF(INDIRECT(AB$5&amp;"!$F$4:$F$8000"),"="&amp;$F19)&gt;=1,SUMIF(INDIRECT(AB$5&amp;"!$F$4:$F$8000"),"="&amp;$F19,INDIRECT(AB$5&amp;"!$U$4:$U$8000")),"--- ")</f>
        <v xml:space="preserve">--- </v>
      </c>
      <c r="AC19" s="364"/>
      <c r="AD19" s="363" t="str">
        <f ca="1">IF(COUNTIF(INDIRECT(AD$5&amp;"!$F$4:$F$8000"),"="&amp;$F19)&gt;=1,SUMIF(INDIRECT(AD$5&amp;"!$F$4:$F$8000"),"="&amp;$F19,INDIRECT(AD$5&amp;"!$U$4:$U$8000")),"--- ")</f>
        <v xml:space="preserve">--- </v>
      </c>
      <c r="AE19" s="365"/>
      <c r="AF19" s="191"/>
      <c r="AG19" s="171"/>
      <c r="AH19" s="171"/>
      <c r="AI19" s="171"/>
      <c r="AJ19" s="171"/>
      <c r="AK19" s="171"/>
      <c r="AL19" s="180"/>
      <c r="AM19" s="180"/>
      <c r="AN19" s="180"/>
      <c r="AO19" s="181"/>
      <c r="AP19" s="182"/>
      <c r="AQ19" s="171"/>
      <c r="AR19" s="171"/>
      <c r="AS19" s="171"/>
      <c r="AT19" s="171"/>
      <c r="AU19" s="183"/>
      <c r="AV19" s="98"/>
      <c r="AW19" s="272">
        <f ca="1">COUNT(N19:AU19)</f>
        <v>4</v>
      </c>
      <c r="AX19" s="270">
        <f>L19</f>
        <v>2</v>
      </c>
      <c r="AY19" s="14">
        <v>1</v>
      </c>
      <c r="AZ19" s="304">
        <f>L19</f>
        <v>2</v>
      </c>
      <c r="BA19" s="304" t="str">
        <f ca="1">IF(AW19&gt;0,F19,"")</f>
        <v>CR53349</v>
      </c>
      <c r="BB19" s="304">
        <f ca="1">IF(AW19&gt;=4,1,0)</f>
        <v>1</v>
      </c>
      <c r="BC19" s="98" t="str">
        <f ca="1">IF(LEFT(BA19,4)&lt;&gt;"Gast","Eingeschrieben","Nicht eingeschrieben")</f>
        <v>Eingeschrieben</v>
      </c>
      <c r="BD19" s="12" t="str">
        <f ca="1">IF(AW19&gt;=3,"Eingeladen",IF(AW19&lt;3,"KeinMail","NurMail"))</f>
        <v>Eingeladen</v>
      </c>
      <c r="BE19" s="98" t="str">
        <f ca="1">"PCC-Langstrecke ("&amp;TEXT(AW19,"00")&amp;") Gesamt "&amp;TEXT(B19,"000")&amp;" Klasse "&amp;TEXT(L19,"00")&amp;" Platz "&amp;TEXT(E19,"000")&amp;" - Jahres-Wertung 2020"</f>
        <v>PCC-Langstrecke (04) Gesamt 004 Klasse 02 Platz 002 - Jahres-Wertung 2020</v>
      </c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</row>
    <row r="20" spans="2:81" s="16" customFormat="1" x14ac:dyDescent="0.2">
      <c r="B20" s="375">
        <v>5</v>
      </c>
      <c r="C20" s="304">
        <f ca="1">IF(M20=M19,C19,B20)</f>
        <v>5</v>
      </c>
      <c r="D20" s="304">
        <f t="shared" ca="1" si="0"/>
        <v>3</v>
      </c>
      <c r="E20" s="327">
        <v>3</v>
      </c>
      <c r="F20" s="400" t="s">
        <v>630</v>
      </c>
      <c r="G20" s="408" t="s">
        <v>81</v>
      </c>
      <c r="H20" s="408" t="s">
        <v>1089</v>
      </c>
      <c r="I20" s="257" t="s">
        <v>399</v>
      </c>
      <c r="J20" s="258" t="s">
        <v>629</v>
      </c>
      <c r="K20" s="408" t="s">
        <v>568</v>
      </c>
      <c r="L20" s="360">
        <v>2</v>
      </c>
      <c r="M20" s="198">
        <f ca="1">SUM(N20:AU20)</f>
        <v>199</v>
      </c>
      <c r="N20" s="363">
        <f ca="1">IF(COUNTIF(INDIRECT(N$5&amp;"!$F$4:$F$8000"),"="&amp;$F20)&gt;=1,SUMIF(INDIRECT(N$5&amp;"!$F$4:$F$8000"),"="&amp;$F20,INDIRECT(N$5&amp;"!$U$4:$U$8000")),"--- ")</f>
        <v>37</v>
      </c>
      <c r="O20" s="362"/>
      <c r="P20" s="363">
        <f ca="1">IF(COUNTIF(INDIRECT(P$5&amp;"!$F$4:$F$8000"),"="&amp;$F20)&gt;=1,SUMIF(INDIRECT(P$5&amp;"!$F$4:$F$8000"),"="&amp;$F20,INDIRECT(P$5&amp;"!$U$4:$U$8000")),"--- ")</f>
        <v>32</v>
      </c>
      <c r="Q20" s="362"/>
      <c r="R20" s="363">
        <f ca="1">IF(COUNTIF(INDIRECT(R$5&amp;"!$F$4:$F$8000"),"="&amp;$F20)&gt;=1,SUMIF(INDIRECT(R$5&amp;"!$F$4:$F$8000"),"="&amp;$F20,INDIRECT(R$5&amp;"!$U$4:$U$8000")),"--- ")</f>
        <v>65</v>
      </c>
      <c r="S20" s="362"/>
      <c r="T20" s="363">
        <f ca="1">IF(COUNTIF(INDIRECT(T$5&amp;"!$F$4:$F$8000"),"="&amp;$F20)&gt;=1,SUMIF(INDIRECT(T$5&amp;"!$F$4:$F$8000"),"="&amp;$F20,INDIRECT(T$5&amp;"!$U$4:$U$8000")),"--- ")</f>
        <v>65</v>
      </c>
      <c r="U20" s="362"/>
      <c r="V20" s="363" t="str">
        <f ca="1">IF(COUNTIF(INDIRECT(V$5&amp;"!$F$4:$F$8000"),"="&amp;$F20)&gt;=1,SUMIF(INDIRECT(V$5&amp;"!$F$4:$F$8000"),"="&amp;$F20,INDIRECT(V$5&amp;"!$U$4:$U$8000")),"--- ")</f>
        <v xml:space="preserve">--- </v>
      </c>
      <c r="W20" s="362"/>
      <c r="X20" s="363" t="str">
        <f ca="1">IF(COUNTIF(INDIRECT(X$5&amp;"!$F$4:$F$8000"),"="&amp;$F20)&gt;=1,SUMIF(INDIRECT(X$5&amp;"!$F$4:$F$8000"),"="&amp;$F20,INDIRECT(X$5&amp;"!$U$4:$U$8000")),"--- ")</f>
        <v xml:space="preserve">--- </v>
      </c>
      <c r="Y20" s="362"/>
      <c r="Z20" s="363" t="str">
        <f ca="1">IF(COUNTIF(INDIRECT(Z$5&amp;"!$F$4:$F$8000"),"="&amp;$F20)&gt;=1,SUMIF(INDIRECT(Z$5&amp;"!$F$4:$F$8000"),"="&amp;$F20,INDIRECT(Z$5&amp;"!$U$4:$U$8000")),"--- ")</f>
        <v xml:space="preserve">--- </v>
      </c>
      <c r="AA20" s="364"/>
      <c r="AB20" s="363" t="str">
        <f ca="1">IF(COUNTIF(INDIRECT(AB$5&amp;"!$F$4:$F$8000"),"="&amp;$F20)&gt;=1,SUMIF(INDIRECT(AB$5&amp;"!$F$4:$F$8000"),"="&amp;$F20,INDIRECT(AB$5&amp;"!$U$4:$U$8000")),"--- ")</f>
        <v xml:space="preserve">--- </v>
      </c>
      <c r="AC20" s="364"/>
      <c r="AD20" s="363" t="str">
        <f ca="1">IF(COUNTIF(INDIRECT(AD$5&amp;"!$F$4:$F$8000"),"="&amp;$F20)&gt;=1,SUMIF(INDIRECT(AD$5&amp;"!$F$4:$F$8000"),"="&amp;$F20,INDIRECT(AD$5&amp;"!$U$4:$U$8000")),"--- ")</f>
        <v xml:space="preserve">--- </v>
      </c>
      <c r="AE20" s="365"/>
      <c r="AF20" s="191"/>
      <c r="AG20" s="171"/>
      <c r="AH20" s="171"/>
      <c r="AI20" s="171"/>
      <c r="AJ20" s="171"/>
      <c r="AK20" s="171"/>
      <c r="AL20" s="180"/>
      <c r="AM20" s="180"/>
      <c r="AN20" s="180"/>
      <c r="AO20" s="181"/>
      <c r="AP20" s="182"/>
      <c r="AQ20" s="171"/>
      <c r="AR20" s="171"/>
      <c r="AS20" s="171"/>
      <c r="AT20" s="171"/>
      <c r="AU20" s="183"/>
      <c r="AV20" s="98"/>
      <c r="AW20" s="272">
        <f ca="1">COUNT(N20:AU20)</f>
        <v>4</v>
      </c>
      <c r="AX20" s="270">
        <f>L20</f>
        <v>2</v>
      </c>
      <c r="AY20" s="14">
        <v>1</v>
      </c>
      <c r="AZ20" s="304">
        <f>L20</f>
        <v>2</v>
      </c>
      <c r="BA20" s="304" t="str">
        <f ca="1">IF(AW20&gt;0,F20,"")</f>
        <v>CA02094</v>
      </c>
      <c r="BB20" s="304">
        <f ca="1">IF(AW20&gt;=4,1,0)</f>
        <v>1</v>
      </c>
      <c r="BC20" s="98" t="str">
        <f ca="1">IF(LEFT(BA20,4)&lt;&gt;"Gast","Eingeschrieben","Nicht eingeschrieben")</f>
        <v>Eingeschrieben</v>
      </c>
      <c r="BD20" s="12" t="str">
        <f ca="1">IF(AW20&gt;=3,"Eingeladen",IF(AW20&lt;3,"KeinMail","NurMail"))</f>
        <v>Eingeladen</v>
      </c>
      <c r="BE20" s="98" t="str">
        <f ca="1">"PCC-Langstrecke ("&amp;TEXT(AW20,"00")&amp;") Gesamt "&amp;TEXT(B20,"000")&amp;" Klasse "&amp;TEXT(L20,"00")&amp;" Platz "&amp;TEXT(E20,"000")&amp;" - Jahres-Wertung 2020"</f>
        <v>PCC-Langstrecke (04) Gesamt 005 Klasse 02 Platz 003 - Jahres-Wertung 2020</v>
      </c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</row>
    <row r="21" spans="2:81" s="16" customFormat="1" x14ac:dyDescent="0.2">
      <c r="B21" s="375">
        <v>9</v>
      </c>
      <c r="C21" s="304">
        <f ca="1">IF(M21=M20,C20,B21)</f>
        <v>9</v>
      </c>
      <c r="D21" s="304">
        <f t="shared" ca="1" si="0"/>
        <v>4</v>
      </c>
      <c r="E21" s="327">
        <v>4</v>
      </c>
      <c r="F21" s="247" t="s">
        <v>635</v>
      </c>
      <c r="G21" s="247" t="s">
        <v>899</v>
      </c>
      <c r="H21" s="247" t="s">
        <v>1086</v>
      </c>
      <c r="I21" s="247" t="s">
        <v>569</v>
      </c>
      <c r="J21" s="359" t="s">
        <v>898</v>
      </c>
      <c r="K21" s="359" t="s">
        <v>397</v>
      </c>
      <c r="L21" s="360">
        <v>2</v>
      </c>
      <c r="M21" s="198">
        <f ca="1">SUM(N21:AU21)</f>
        <v>145</v>
      </c>
      <c r="N21" s="363">
        <f ca="1">IF(COUNTIF(INDIRECT(N$5&amp;"!$F$4:$F$8000"),"="&amp;$F21)&gt;=1,SUMIF(INDIRECT(N$5&amp;"!$F$4:$F$8000"),"="&amp;$F21,INDIRECT(N$5&amp;"!$U$4:$U$8000")),"--- ")</f>
        <v>60</v>
      </c>
      <c r="O21" s="362"/>
      <c r="P21" s="363">
        <f ca="1">IF(COUNTIF(INDIRECT(P$5&amp;"!$F$4:$F$8000"),"="&amp;$F21)&gt;=1,SUMIF(INDIRECT(P$5&amp;"!$F$4:$F$8000"),"="&amp;$F21,INDIRECT(P$5&amp;"!$U$4:$U$8000")),"--- ")</f>
        <v>85</v>
      </c>
      <c r="Q21" s="362"/>
      <c r="R21" s="363" t="str">
        <f ca="1">IF(COUNTIF(INDIRECT(R$5&amp;"!$F$4:$F$8000"),"="&amp;$F21)&gt;=1,SUMIF(INDIRECT(R$5&amp;"!$F$4:$F$8000"),"="&amp;$F21,INDIRECT(R$5&amp;"!$U$4:$U$8000")),"--- ")</f>
        <v xml:space="preserve">--- </v>
      </c>
      <c r="S21" s="362"/>
      <c r="T21" s="363" t="str">
        <f ca="1">IF(COUNTIF(INDIRECT(T$5&amp;"!$F$4:$F$8000"),"="&amp;$F21)&gt;=1,SUMIF(INDIRECT(T$5&amp;"!$F$4:$F$8000"),"="&amp;$F21,INDIRECT(T$5&amp;"!$U$4:$U$8000")),"--- ")</f>
        <v xml:space="preserve">--- </v>
      </c>
      <c r="U21" s="362"/>
      <c r="V21" s="363" t="str">
        <f ca="1">IF(COUNTIF(INDIRECT(V$5&amp;"!$F$4:$F$8000"),"="&amp;$F21)&gt;=1,SUMIF(INDIRECT(V$5&amp;"!$F$4:$F$8000"),"="&amp;$F21,INDIRECT(V$5&amp;"!$U$4:$U$8000")),"--- ")</f>
        <v xml:space="preserve">--- </v>
      </c>
      <c r="W21" s="362"/>
      <c r="X21" s="363" t="str">
        <f ca="1">IF(COUNTIF(INDIRECT(X$5&amp;"!$F$4:$F$8000"),"="&amp;$F21)&gt;=1,SUMIF(INDIRECT(X$5&amp;"!$F$4:$F$8000"),"="&amp;$F21,INDIRECT(X$5&amp;"!$U$4:$U$8000")),"--- ")</f>
        <v xml:space="preserve">--- </v>
      </c>
      <c r="Y21" s="362"/>
      <c r="Z21" s="363" t="str">
        <f ca="1">IF(COUNTIF(INDIRECT(Z$5&amp;"!$F$4:$F$8000"),"="&amp;$F21)&gt;=1,SUMIF(INDIRECT(Z$5&amp;"!$F$4:$F$8000"),"="&amp;$F21,INDIRECT(Z$5&amp;"!$U$4:$U$8000")),"--- ")</f>
        <v xml:space="preserve">--- </v>
      </c>
      <c r="AA21" s="364"/>
      <c r="AB21" s="363" t="str">
        <f ca="1">IF(COUNTIF(INDIRECT(AB$5&amp;"!$F$4:$F$8000"),"="&amp;$F21)&gt;=1,SUMIF(INDIRECT(AB$5&amp;"!$F$4:$F$8000"),"="&amp;$F21,INDIRECT(AB$5&amp;"!$U$4:$U$8000")),"--- ")</f>
        <v xml:space="preserve">--- </v>
      </c>
      <c r="AC21" s="364"/>
      <c r="AD21" s="363" t="str">
        <f ca="1">IF(COUNTIF(INDIRECT(AD$5&amp;"!$F$4:$F$8000"),"="&amp;$F21)&gt;=1,SUMIF(INDIRECT(AD$5&amp;"!$F$4:$F$8000"),"="&amp;$F21,INDIRECT(AD$5&amp;"!$U$4:$U$8000")),"--- ")</f>
        <v xml:space="preserve">--- </v>
      </c>
      <c r="AE21" s="365"/>
      <c r="AF21" s="191"/>
      <c r="AG21" s="171"/>
      <c r="AH21" s="171"/>
      <c r="AI21" s="171"/>
      <c r="AJ21" s="171"/>
      <c r="AK21" s="171"/>
      <c r="AL21" s="180"/>
      <c r="AM21" s="180"/>
      <c r="AN21" s="180"/>
      <c r="AO21" s="181"/>
      <c r="AP21" s="182"/>
      <c r="AQ21" s="171"/>
      <c r="AR21" s="171"/>
      <c r="AS21" s="171"/>
      <c r="AT21" s="171"/>
      <c r="AU21" s="183"/>
      <c r="AV21" s="98"/>
      <c r="AW21" s="272">
        <f ca="1">COUNT(N21:AU21)</f>
        <v>2</v>
      </c>
      <c r="AX21" s="270">
        <f>L21</f>
        <v>2</v>
      </c>
      <c r="AY21" s="14">
        <v>1</v>
      </c>
      <c r="AZ21" s="304">
        <f>L21</f>
        <v>2</v>
      </c>
      <c r="BA21" s="304" t="str">
        <f ca="1">IF(AW21&gt;0,F21,"")</f>
        <v>CR53356</v>
      </c>
      <c r="BB21" s="304">
        <f ca="1">IF(AW21&gt;=4,1,0)</f>
        <v>0</v>
      </c>
      <c r="BC21" s="98" t="str">
        <f ca="1">IF(LEFT(BA21,4)&lt;&gt;"Gast","Eingeschrieben","Nicht eingeschrieben")</f>
        <v>Eingeschrieben</v>
      </c>
      <c r="BD21" s="12" t="str">
        <f ca="1">IF(AW21&gt;=3,"Eingeladen",IF(AW21&lt;3,"KeinMail","NurMail"))</f>
        <v>KeinMail</v>
      </c>
      <c r="BE21" s="98" t="str">
        <f ca="1">"PCC-Langstrecke ("&amp;TEXT(AW21,"00")&amp;") Gesamt "&amp;TEXT(B21,"000")&amp;" Klasse "&amp;TEXT(L21,"00")&amp;" Platz "&amp;TEXT(E21,"000")&amp;" - Jahres-Wertung 2020"</f>
        <v>PCC-Langstrecke (02) Gesamt 009 Klasse 02 Platz 004 - Jahres-Wertung 2020</v>
      </c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</row>
    <row r="22" spans="2:81" s="16" customFormat="1" x14ac:dyDescent="0.2">
      <c r="B22" s="375">
        <v>14</v>
      </c>
      <c r="C22" s="304">
        <f ca="1">IF(M22=M21,C21,B22)</f>
        <v>14</v>
      </c>
      <c r="D22" s="304">
        <f t="shared" ca="1" si="0"/>
        <v>5</v>
      </c>
      <c r="E22" s="327">
        <v>5</v>
      </c>
      <c r="F22" s="247" t="s">
        <v>1067</v>
      </c>
      <c r="G22" s="247" t="s">
        <v>81</v>
      </c>
      <c r="H22" s="247" t="s">
        <v>1092</v>
      </c>
      <c r="I22" s="304" t="s">
        <v>58</v>
      </c>
      <c r="J22" s="359" t="s">
        <v>1838</v>
      </c>
      <c r="K22" s="366" t="s">
        <v>823</v>
      </c>
      <c r="L22" s="360">
        <v>2</v>
      </c>
      <c r="M22" s="198">
        <f ca="1">SUM(N22:AU22)</f>
        <v>117</v>
      </c>
      <c r="N22" s="363">
        <f ca="1">IF(COUNTIF(INDIRECT(N$5&amp;"!$F$4:$F$8000"),"="&amp;$F22)&gt;=1,SUMIF(INDIRECT(N$5&amp;"!$F$4:$F$8000"),"="&amp;$F22,INDIRECT(N$5&amp;"!$U$4:$U$8000")),"--- ")</f>
        <v>40</v>
      </c>
      <c r="O22" s="362"/>
      <c r="P22" s="363">
        <f ca="1">IF(COUNTIF(INDIRECT(P$5&amp;"!$F$4:$F$8000"),"="&amp;$F22)&gt;=1,SUMIF(INDIRECT(P$5&amp;"!$F$4:$F$8000"),"="&amp;$F22,INDIRECT(P$5&amp;"!$U$4:$U$8000")),"--- ")</f>
        <v>40</v>
      </c>
      <c r="Q22" s="362"/>
      <c r="R22" s="363">
        <f ca="1">IF(COUNTIF(INDIRECT(R$5&amp;"!$F$4:$F$8000"),"="&amp;$F22)&gt;=1,SUMIF(INDIRECT(R$5&amp;"!$F$4:$F$8000"),"="&amp;$F22,INDIRECT(R$5&amp;"!$U$4:$U$8000")),"--- ")</f>
        <v>37</v>
      </c>
      <c r="S22" s="362"/>
      <c r="T22" s="363" t="str">
        <f ca="1">IF(COUNTIF(INDIRECT(T$5&amp;"!$F$4:$F$8000"),"="&amp;$F22)&gt;=1,SUMIF(INDIRECT(T$5&amp;"!$F$4:$F$8000"),"="&amp;$F22,INDIRECT(T$5&amp;"!$U$4:$U$8000")),"--- ")</f>
        <v xml:space="preserve">--- </v>
      </c>
      <c r="U22" s="362"/>
      <c r="V22" s="363" t="str">
        <f ca="1">IF(COUNTIF(INDIRECT(V$5&amp;"!$F$4:$F$8000"),"="&amp;$F22)&gt;=1,SUMIF(INDIRECT(V$5&amp;"!$F$4:$F$8000"),"="&amp;$F22,INDIRECT(V$5&amp;"!$U$4:$U$8000")),"--- ")</f>
        <v xml:space="preserve">--- </v>
      </c>
      <c r="W22" s="362"/>
      <c r="X22" s="363" t="str">
        <f ca="1">IF(COUNTIF(INDIRECT(X$5&amp;"!$F$4:$F$8000"),"="&amp;$F22)&gt;=1,SUMIF(INDIRECT(X$5&amp;"!$F$4:$F$8000"),"="&amp;$F22,INDIRECT(X$5&amp;"!$U$4:$U$8000")),"--- ")</f>
        <v xml:space="preserve">--- </v>
      </c>
      <c r="Y22" s="362"/>
      <c r="Z22" s="363" t="str">
        <f ca="1">IF(COUNTIF(INDIRECT(Z$5&amp;"!$F$4:$F$8000"),"="&amp;$F22)&gt;=1,SUMIF(INDIRECT(Z$5&amp;"!$F$4:$F$8000"),"="&amp;$F22,INDIRECT(Z$5&amp;"!$U$4:$U$8000")),"--- ")</f>
        <v xml:space="preserve">--- </v>
      </c>
      <c r="AA22" s="364"/>
      <c r="AB22" s="363" t="str">
        <f ca="1">IF(COUNTIF(INDIRECT(AB$5&amp;"!$F$4:$F$8000"),"="&amp;$F22)&gt;=1,SUMIF(INDIRECT(AB$5&amp;"!$F$4:$F$8000"),"="&amp;$F22,INDIRECT(AB$5&amp;"!$U$4:$U$8000")),"--- ")</f>
        <v xml:space="preserve">--- </v>
      </c>
      <c r="AC22" s="364"/>
      <c r="AD22" s="363" t="str">
        <f ca="1">IF(COUNTIF(INDIRECT(AD$5&amp;"!$F$4:$F$8000"),"="&amp;$F22)&gt;=1,SUMIF(INDIRECT(AD$5&amp;"!$F$4:$F$8000"),"="&amp;$F22,INDIRECT(AD$5&amp;"!$U$4:$U$8000")),"--- ")</f>
        <v xml:space="preserve">--- </v>
      </c>
      <c r="AE22" s="365"/>
      <c r="AF22" s="191"/>
      <c r="AG22" s="171"/>
      <c r="AH22" s="171"/>
      <c r="AI22" s="171"/>
      <c r="AJ22" s="171"/>
      <c r="AK22" s="171"/>
      <c r="AL22" s="180"/>
      <c r="AM22" s="180"/>
      <c r="AN22" s="180"/>
      <c r="AO22" s="181"/>
      <c r="AP22" s="182"/>
      <c r="AQ22" s="171"/>
      <c r="AR22" s="171"/>
      <c r="AS22" s="171"/>
      <c r="AT22" s="171"/>
      <c r="AU22" s="183"/>
      <c r="AV22" s="98"/>
      <c r="AW22" s="272">
        <f ca="1">COUNT(N22:AU22)</f>
        <v>3</v>
      </c>
      <c r="AX22" s="270">
        <f>L22</f>
        <v>2</v>
      </c>
      <c r="AY22" s="14">
        <v>1</v>
      </c>
      <c r="AZ22" s="304">
        <f>L22</f>
        <v>2</v>
      </c>
      <c r="BA22" s="304" t="str">
        <f ca="1">IF(AW22&gt;0,F22,"")</f>
        <v>ET21004</v>
      </c>
      <c r="BB22" s="304">
        <f ca="1">IF(AW22&gt;=4,1,0)</f>
        <v>0</v>
      </c>
      <c r="BC22" s="98" t="str">
        <f ca="1">IF(LEFT(BA22,4)&lt;&gt;"Gast","Eingeschrieben","Nicht eingeschrieben")</f>
        <v>Eingeschrieben</v>
      </c>
      <c r="BD22" s="12" t="str">
        <f ca="1">IF(AW22&gt;=3,"Eingeladen",IF(AW22&lt;3,"KeinMail","NurMail"))</f>
        <v>Eingeladen</v>
      </c>
      <c r="BE22" s="98" t="str">
        <f ca="1">"PCC-Langstrecke ("&amp;TEXT(AW22,"00")&amp;") Gesamt "&amp;TEXT(B22,"000")&amp;" Klasse "&amp;TEXT(L22,"00")&amp;" Platz "&amp;TEXT(E22,"000")&amp;" - Jahres-Wertung 2020"</f>
        <v>PCC-Langstrecke (03) Gesamt 014 Klasse 02 Platz 005 - Jahres-Wertung 2020</v>
      </c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</row>
    <row r="23" spans="2:81" s="16" customFormat="1" x14ac:dyDescent="0.2">
      <c r="B23" s="375">
        <v>20</v>
      </c>
      <c r="C23" s="304">
        <f ca="1">IF(M23=M22,C22,B23)</f>
        <v>20</v>
      </c>
      <c r="D23" s="304">
        <f t="shared" ca="1" si="0"/>
        <v>6</v>
      </c>
      <c r="E23" s="327">
        <v>6</v>
      </c>
      <c r="F23" s="400" t="s">
        <v>1769</v>
      </c>
      <c r="G23" s="408" t="s">
        <v>81</v>
      </c>
      <c r="H23" s="408" t="s">
        <v>2156</v>
      </c>
      <c r="I23" s="411" t="s">
        <v>58</v>
      </c>
      <c r="J23" s="258" t="s">
        <v>1770</v>
      </c>
      <c r="K23" s="408" t="s">
        <v>837</v>
      </c>
      <c r="L23" s="360">
        <v>2</v>
      </c>
      <c r="M23" s="198">
        <f ca="1">SUM(N23:AU23)</f>
        <v>86</v>
      </c>
      <c r="N23" s="363" t="str">
        <f ca="1">IF(COUNTIF(INDIRECT(N$5&amp;"!$F$4:$F$8000"),"="&amp;$F23)&gt;=1,SUMIF(INDIRECT(N$5&amp;"!$F$4:$F$8000"),"="&amp;$F23,INDIRECT(N$5&amp;"!$U$4:$U$8000")),"--- ")</f>
        <v xml:space="preserve">--- </v>
      </c>
      <c r="O23" s="362"/>
      <c r="P23" s="363">
        <f ca="1">IF(COUNTIF(INDIRECT(P$5&amp;"!$F$4:$F$8000"),"="&amp;$F23)&gt;=1,SUMIF(INDIRECT(P$5&amp;"!$F$4:$F$8000"),"="&amp;$F23,INDIRECT(P$5&amp;"!$U$4:$U$8000")),"--- ")</f>
        <v>50</v>
      </c>
      <c r="Q23" s="362"/>
      <c r="R23" s="363" t="str">
        <f ca="1">IF(COUNTIF(INDIRECT(R$5&amp;"!$F$4:$F$8000"),"="&amp;$F23)&gt;=1,SUMIF(INDIRECT(R$5&amp;"!$F$4:$F$8000"),"="&amp;$F23,INDIRECT(R$5&amp;"!$U$4:$U$8000")),"--- ")</f>
        <v xml:space="preserve">--- </v>
      </c>
      <c r="S23" s="362"/>
      <c r="T23" s="363">
        <f ca="1">IF(COUNTIF(INDIRECT(T$5&amp;"!$F$4:$F$8000"),"="&amp;$F23)&gt;=1,SUMIF(INDIRECT(T$5&amp;"!$F$4:$F$8000"),"="&amp;$F23,INDIRECT(T$5&amp;"!$U$4:$U$8000")),"--- ")</f>
        <v>36</v>
      </c>
      <c r="U23" s="362"/>
      <c r="V23" s="363" t="str">
        <f ca="1">IF(COUNTIF(INDIRECT(V$5&amp;"!$F$4:$F$8000"),"="&amp;$F23)&gt;=1,SUMIF(INDIRECT(V$5&amp;"!$F$4:$F$8000"),"="&amp;$F23,INDIRECT(V$5&amp;"!$U$4:$U$8000")),"--- ")</f>
        <v xml:space="preserve">--- </v>
      </c>
      <c r="W23" s="362"/>
      <c r="X23" s="363" t="str">
        <f ca="1">IF(COUNTIF(INDIRECT(X$5&amp;"!$F$4:$F$8000"),"="&amp;$F23)&gt;=1,SUMIF(INDIRECT(X$5&amp;"!$F$4:$F$8000"),"="&amp;$F23,INDIRECT(X$5&amp;"!$U$4:$U$8000")),"--- ")</f>
        <v xml:space="preserve">--- </v>
      </c>
      <c r="Y23" s="362"/>
      <c r="Z23" s="363" t="str">
        <f ca="1">IF(COUNTIF(INDIRECT(Z$5&amp;"!$F$4:$F$8000"),"="&amp;$F23)&gt;=1,SUMIF(INDIRECT(Z$5&amp;"!$F$4:$F$8000"),"="&amp;$F23,INDIRECT(Z$5&amp;"!$U$4:$U$8000")),"--- ")</f>
        <v xml:space="preserve">--- </v>
      </c>
      <c r="AA23" s="364"/>
      <c r="AB23" s="363" t="str">
        <f ca="1">IF(COUNTIF(INDIRECT(AB$5&amp;"!$F$4:$F$8000"),"="&amp;$F23)&gt;=1,SUMIF(INDIRECT(AB$5&amp;"!$F$4:$F$8000"),"="&amp;$F23,INDIRECT(AB$5&amp;"!$U$4:$U$8000")),"--- ")</f>
        <v xml:space="preserve">--- </v>
      </c>
      <c r="AC23" s="364"/>
      <c r="AD23" s="363" t="str">
        <f ca="1">IF(COUNTIF(INDIRECT(AD$5&amp;"!$F$4:$F$8000"),"="&amp;$F23)&gt;=1,SUMIF(INDIRECT(AD$5&amp;"!$F$4:$F$8000"),"="&amp;$F23,INDIRECT(AD$5&amp;"!$U$4:$U$8000")),"--- ")</f>
        <v xml:space="preserve">--- </v>
      </c>
      <c r="AE23" s="365"/>
      <c r="AF23" s="191"/>
      <c r="AG23" s="171"/>
      <c r="AH23" s="171"/>
      <c r="AI23" s="171"/>
      <c r="AJ23" s="171"/>
      <c r="AK23" s="171"/>
      <c r="AL23" s="180"/>
      <c r="AM23" s="180"/>
      <c r="AN23" s="180"/>
      <c r="AO23" s="181"/>
      <c r="AP23" s="182"/>
      <c r="AQ23" s="171"/>
      <c r="AR23" s="171"/>
      <c r="AS23" s="171"/>
      <c r="AT23" s="171"/>
      <c r="AU23" s="183"/>
      <c r="AV23" s="98"/>
      <c r="AW23" s="272">
        <f ca="1">COUNT(N23:AU23)</f>
        <v>2</v>
      </c>
      <c r="AX23" s="270">
        <f>L23</f>
        <v>2</v>
      </c>
      <c r="AY23" s="14">
        <v>1</v>
      </c>
      <c r="AZ23" s="304">
        <f>L23</f>
        <v>2</v>
      </c>
      <c r="BA23" s="304" t="str">
        <f ca="1">IF(AW23&gt;0,F23,"")</f>
        <v>ES19011</v>
      </c>
      <c r="BB23" s="304">
        <f ca="1">IF(AW23&gt;=4,1,0)</f>
        <v>0</v>
      </c>
      <c r="BC23" s="98" t="str">
        <f ca="1">IF(LEFT(BA23,4)&lt;&gt;"Gast","Eingeschrieben","Nicht eingeschrieben")</f>
        <v>Eingeschrieben</v>
      </c>
      <c r="BD23" s="12" t="str">
        <f ca="1">IF(AW23&gt;=3,"Eingeladen",IF(AW23&lt;3,"KeinMail","NurMail"))</f>
        <v>KeinMail</v>
      </c>
      <c r="BE23" s="98" t="str">
        <f ca="1">"PCC-Langstrecke ("&amp;TEXT(AW23,"00")&amp;") Gesamt "&amp;TEXT(B23,"000")&amp;" Klasse "&amp;TEXT(L23,"00")&amp;" Platz "&amp;TEXT(E23,"000")&amp;" - Jahres-Wertung 2020"</f>
        <v>PCC-Langstrecke (02) Gesamt 020 Klasse 02 Platz 006 - Jahres-Wertung 2020</v>
      </c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</row>
    <row r="24" spans="2:81" s="16" customFormat="1" x14ac:dyDescent="0.2">
      <c r="B24" s="375">
        <v>26</v>
      </c>
      <c r="C24" s="304">
        <f ca="1">IF(M24=M23,C23,B24)</f>
        <v>26</v>
      </c>
      <c r="D24" s="304">
        <f t="shared" ca="1" si="0"/>
        <v>7</v>
      </c>
      <c r="E24" s="327">
        <v>7</v>
      </c>
      <c r="F24" s="400" t="s">
        <v>1021</v>
      </c>
      <c r="G24" s="247" t="s">
        <v>81</v>
      </c>
      <c r="H24" s="408" t="s">
        <v>1022</v>
      </c>
      <c r="I24" s="257" t="s">
        <v>1020</v>
      </c>
      <c r="J24" s="258" t="s">
        <v>1027</v>
      </c>
      <c r="K24" s="408" t="s">
        <v>906</v>
      </c>
      <c r="L24" s="360">
        <v>2</v>
      </c>
      <c r="M24" s="198">
        <f ca="1">SUM(N24:AU24)</f>
        <v>39</v>
      </c>
      <c r="N24" s="363">
        <f ca="1">IF(COUNTIF(INDIRECT(N$5&amp;"!$F$4:$F$8000"),"="&amp;$F24)&gt;=1,SUMIF(INDIRECT(N$5&amp;"!$F$4:$F$8000"),"="&amp;$F24,INDIRECT(N$5&amp;"!$U$4:$U$8000")),"--- ")</f>
        <v>39</v>
      </c>
      <c r="O24" s="362"/>
      <c r="P24" s="363" t="str">
        <f ca="1">IF(COUNTIF(INDIRECT(P$5&amp;"!$F$4:$F$8000"),"="&amp;$F24)&gt;=1,SUMIF(INDIRECT(P$5&amp;"!$F$4:$F$8000"),"="&amp;$F24,INDIRECT(P$5&amp;"!$U$4:$U$8000")),"--- ")</f>
        <v xml:space="preserve">--- </v>
      </c>
      <c r="Q24" s="362"/>
      <c r="R24" s="363" t="str">
        <f ca="1">IF(COUNTIF(INDIRECT(R$5&amp;"!$F$4:$F$8000"),"="&amp;$F24)&gt;=1,SUMIF(INDIRECT(R$5&amp;"!$F$4:$F$8000"),"="&amp;$F24,INDIRECT(R$5&amp;"!$U$4:$U$8000")),"--- ")</f>
        <v xml:space="preserve">--- </v>
      </c>
      <c r="S24" s="362"/>
      <c r="T24" s="363" t="str">
        <f ca="1">IF(COUNTIF(INDIRECT(T$5&amp;"!$F$4:$F$8000"),"="&amp;$F24)&gt;=1,SUMIF(INDIRECT(T$5&amp;"!$F$4:$F$8000"),"="&amp;$F24,INDIRECT(T$5&amp;"!$U$4:$U$8000")),"--- ")</f>
        <v xml:space="preserve">--- </v>
      </c>
      <c r="U24" s="362"/>
      <c r="V24" s="363" t="str">
        <f ca="1">IF(COUNTIF(INDIRECT(V$5&amp;"!$F$4:$F$8000"),"="&amp;$F24)&gt;=1,SUMIF(INDIRECT(V$5&amp;"!$F$4:$F$8000"),"="&amp;$F24,INDIRECT(V$5&amp;"!$U$4:$U$8000")),"--- ")</f>
        <v xml:space="preserve">--- </v>
      </c>
      <c r="W24" s="362"/>
      <c r="X24" s="363" t="str">
        <f ca="1">IF(COUNTIF(INDIRECT(X$5&amp;"!$F$4:$F$8000"),"="&amp;$F24)&gt;=1,SUMIF(INDIRECT(X$5&amp;"!$F$4:$F$8000"),"="&amp;$F24,INDIRECT(X$5&amp;"!$U$4:$U$8000")),"--- ")</f>
        <v xml:space="preserve">--- </v>
      </c>
      <c r="Y24" s="362"/>
      <c r="Z24" s="363" t="str">
        <f ca="1">IF(COUNTIF(INDIRECT(Z$5&amp;"!$F$4:$F$8000"),"="&amp;$F24)&gt;=1,SUMIF(INDIRECT(Z$5&amp;"!$F$4:$F$8000"),"="&amp;$F24,INDIRECT(Z$5&amp;"!$U$4:$U$8000")),"--- ")</f>
        <v xml:space="preserve">--- </v>
      </c>
      <c r="AA24" s="364"/>
      <c r="AB24" s="363" t="str">
        <f ca="1">IF(COUNTIF(INDIRECT(AB$5&amp;"!$F$4:$F$8000"),"="&amp;$F24)&gt;=1,SUMIF(INDIRECT(AB$5&amp;"!$F$4:$F$8000"),"="&amp;$F24,INDIRECT(AB$5&amp;"!$U$4:$U$8000")),"--- ")</f>
        <v xml:space="preserve">--- </v>
      </c>
      <c r="AC24" s="364"/>
      <c r="AD24" s="363" t="str">
        <f ca="1">IF(COUNTIF(INDIRECT(AD$5&amp;"!$F$4:$F$8000"),"="&amp;$F24)&gt;=1,SUMIF(INDIRECT(AD$5&amp;"!$F$4:$F$8000"),"="&amp;$F24,INDIRECT(AD$5&amp;"!$U$4:$U$8000")),"--- ")</f>
        <v xml:space="preserve">--- </v>
      </c>
      <c r="AE24" s="365"/>
      <c r="AF24" s="191"/>
      <c r="AG24" s="171"/>
      <c r="AH24" s="171"/>
      <c r="AI24" s="171"/>
      <c r="AJ24" s="171"/>
      <c r="AK24" s="171"/>
      <c r="AL24" s="180"/>
      <c r="AM24" s="180"/>
      <c r="AN24" s="180"/>
      <c r="AO24" s="181"/>
      <c r="AP24" s="182"/>
      <c r="AQ24" s="171"/>
      <c r="AR24" s="171"/>
      <c r="AS24" s="171"/>
      <c r="AT24" s="171"/>
      <c r="AU24" s="183"/>
      <c r="AV24" s="98"/>
      <c r="AW24" s="272">
        <f ca="1">COUNT(N24:AU24)</f>
        <v>1</v>
      </c>
      <c r="AX24" s="270">
        <f>L24</f>
        <v>2</v>
      </c>
      <c r="AY24" s="14">
        <v>1</v>
      </c>
      <c r="AZ24" s="304">
        <f>L24</f>
        <v>2</v>
      </c>
      <c r="BA24" s="304" t="str">
        <f ca="1">IF(AW24&gt;0,F24,"")</f>
        <v>CO47133</v>
      </c>
      <c r="BB24" s="304">
        <f ca="1">IF(AW24&gt;=4,1,0)</f>
        <v>0</v>
      </c>
      <c r="BC24" s="98" t="str">
        <f ca="1">IF(LEFT(BA24,4)&lt;&gt;"Gast","Eingeschrieben","Nicht eingeschrieben")</f>
        <v>Eingeschrieben</v>
      </c>
      <c r="BD24" s="12" t="str">
        <f ca="1">IF(AW24&gt;=3,"Eingeladen",IF(AW24&lt;3,"KeinMail","NurMail"))</f>
        <v>KeinMail</v>
      </c>
      <c r="BE24" s="98" t="str">
        <f ca="1">"PCC-Langstrecke ("&amp;TEXT(AW24,"00")&amp;") Gesamt "&amp;TEXT(B24,"000")&amp;" Klasse "&amp;TEXT(L24,"00")&amp;" Platz "&amp;TEXT(E24,"000")&amp;" - Jahres-Wertung 2020"</f>
        <v>PCC-Langstrecke (01) Gesamt 026 Klasse 02 Platz 007 - Jahres-Wertung 2020</v>
      </c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</row>
    <row r="25" spans="2:81" s="16" customFormat="1" x14ac:dyDescent="0.2">
      <c r="B25" s="375">
        <v>28</v>
      </c>
      <c r="C25" s="304">
        <f ca="1">IF(M25=M24,C24,B25)</f>
        <v>28</v>
      </c>
      <c r="D25" s="304">
        <f t="shared" ca="1" si="0"/>
        <v>8</v>
      </c>
      <c r="E25" s="327">
        <v>8</v>
      </c>
      <c r="F25" s="400" t="s">
        <v>2324</v>
      </c>
      <c r="G25" s="408"/>
      <c r="H25" s="408" t="s">
        <v>2699</v>
      </c>
      <c r="I25" s="257" t="s">
        <v>398</v>
      </c>
      <c r="J25" s="258"/>
      <c r="K25" s="408" t="s">
        <v>2325</v>
      </c>
      <c r="L25" s="360">
        <v>2</v>
      </c>
      <c r="M25" s="198">
        <f ca="1">SUM(N25:AU25)</f>
        <v>38</v>
      </c>
      <c r="N25" s="363" t="str">
        <f ca="1">IF(COUNTIF(INDIRECT(N$5&amp;"!$F$4:$F$8000"),"="&amp;$F25)&gt;=1,SUMIF(INDIRECT(N$5&amp;"!$F$4:$F$8000"),"="&amp;$F25,INDIRECT(N$5&amp;"!$U$4:$U$8000")),"--- ")</f>
        <v xml:space="preserve">--- </v>
      </c>
      <c r="O25" s="362"/>
      <c r="P25" s="363" t="str">
        <f ca="1">IF(COUNTIF(INDIRECT(P$5&amp;"!$F$4:$F$8000"),"="&amp;$F25)&gt;=1,SUMIF(INDIRECT(P$5&amp;"!$F$4:$F$8000"),"="&amp;$F25,INDIRECT(P$5&amp;"!$U$4:$U$8000")),"--- ")</f>
        <v xml:space="preserve">--- </v>
      </c>
      <c r="Q25" s="362"/>
      <c r="R25" s="363">
        <f ca="1">IF(COUNTIF(INDIRECT(R$5&amp;"!$F$4:$F$8000"),"="&amp;$F25)&gt;=1,SUMIF(INDIRECT(R$5&amp;"!$F$4:$F$8000"),"="&amp;$F25,INDIRECT(R$5&amp;"!$U$4:$U$8000")),"--- ")</f>
        <v>38</v>
      </c>
      <c r="S25" s="362"/>
      <c r="T25" s="363" t="str">
        <f ca="1">IF(COUNTIF(INDIRECT(T$5&amp;"!$F$4:$F$8000"),"="&amp;$F25)&gt;=1,SUMIF(INDIRECT(T$5&amp;"!$F$4:$F$8000"),"="&amp;$F25,INDIRECT(T$5&amp;"!$U$4:$U$8000")),"--- ")</f>
        <v xml:space="preserve">--- </v>
      </c>
      <c r="U25" s="362"/>
      <c r="V25" s="363" t="str">
        <f ca="1">IF(COUNTIF(INDIRECT(V$5&amp;"!$F$4:$F$8000"),"="&amp;$F25)&gt;=1,SUMIF(INDIRECT(V$5&amp;"!$F$4:$F$8000"),"="&amp;$F25,INDIRECT(V$5&amp;"!$U$4:$U$8000")),"--- ")</f>
        <v xml:space="preserve">--- </v>
      </c>
      <c r="W25" s="362"/>
      <c r="X25" s="363" t="str">
        <f ca="1">IF(COUNTIF(INDIRECT(X$5&amp;"!$F$4:$F$8000"),"="&amp;$F25)&gt;=1,SUMIF(INDIRECT(X$5&amp;"!$F$4:$F$8000"),"="&amp;$F25,INDIRECT(X$5&amp;"!$U$4:$U$8000")),"--- ")</f>
        <v xml:space="preserve">--- </v>
      </c>
      <c r="Y25" s="362"/>
      <c r="Z25" s="363" t="str">
        <f ca="1">IF(COUNTIF(INDIRECT(Z$5&amp;"!$F$4:$F$8000"),"="&amp;$F25)&gt;=1,SUMIF(INDIRECT(Z$5&amp;"!$F$4:$F$8000"),"="&amp;$F25,INDIRECT(Z$5&amp;"!$U$4:$U$8000")),"--- ")</f>
        <v xml:space="preserve">--- </v>
      </c>
      <c r="AA25" s="364"/>
      <c r="AB25" s="363" t="str">
        <f ca="1">IF(COUNTIF(INDIRECT(AB$5&amp;"!$F$4:$F$8000"),"="&amp;$F25)&gt;=1,SUMIF(INDIRECT(AB$5&amp;"!$F$4:$F$8000"),"="&amp;$F25,INDIRECT(AB$5&amp;"!$U$4:$U$8000")),"--- ")</f>
        <v xml:space="preserve">--- </v>
      </c>
      <c r="AC25" s="364"/>
      <c r="AD25" s="363" t="str">
        <f ca="1">IF(COUNTIF(INDIRECT(AD$5&amp;"!$F$4:$F$8000"),"="&amp;$F25)&gt;=1,SUMIF(INDIRECT(AD$5&amp;"!$F$4:$F$8000"),"="&amp;$F25,INDIRECT(AD$5&amp;"!$U$4:$U$8000")),"--- ")</f>
        <v xml:space="preserve">--- </v>
      </c>
      <c r="AE25" s="365"/>
      <c r="AF25" s="191"/>
      <c r="AG25" s="171"/>
      <c r="AH25" s="171"/>
      <c r="AI25" s="171"/>
      <c r="AJ25" s="171"/>
      <c r="AK25" s="171"/>
      <c r="AL25" s="180"/>
      <c r="AM25" s="180"/>
      <c r="AN25" s="180"/>
      <c r="AO25" s="181"/>
      <c r="AP25" s="182"/>
      <c r="AQ25" s="171"/>
      <c r="AR25" s="171"/>
      <c r="AS25" s="171"/>
      <c r="AT25" s="171"/>
      <c r="AU25" s="183"/>
      <c r="AV25" s="98"/>
      <c r="AW25" s="272">
        <f ca="1">COUNT(N25:AU25)</f>
        <v>1</v>
      </c>
      <c r="AX25" s="270">
        <f>L25</f>
        <v>2</v>
      </c>
      <c r="AY25" s="14">
        <v>1</v>
      </c>
      <c r="AZ25" s="304">
        <f>L25</f>
        <v>2</v>
      </c>
      <c r="BA25" s="304" t="str">
        <f ca="1">IF(AW25&gt;0,F25,"")</f>
        <v>CS62493</v>
      </c>
      <c r="BB25" s="304">
        <f ca="1">IF(AW25&gt;=4,1,0)</f>
        <v>0</v>
      </c>
      <c r="BC25" s="98" t="str">
        <f ca="1">IF(LEFT(BA25,4)&lt;&gt;"Gast","Eingeschrieben","Nicht eingeschrieben")</f>
        <v>Eingeschrieben</v>
      </c>
      <c r="BD25" s="12" t="str">
        <f ca="1">IF(AW25&gt;=3,"Eingeladen",IF(AW25&lt;3,"KeinMail","NurMail"))</f>
        <v>KeinMail</v>
      </c>
      <c r="BE25" s="98" t="str">
        <f ca="1">"PCC-Langstrecke ("&amp;TEXT(AW25,"00")&amp;") Gesamt "&amp;TEXT(B25,"000")&amp;" Klasse "&amp;TEXT(L25,"00")&amp;" Platz "&amp;TEXT(E25,"000")&amp;" - Jahres-Wertung 2020"</f>
        <v>PCC-Langstrecke (01) Gesamt 028 Klasse 02 Platz 008 - Jahres-Wertung 2020</v>
      </c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</row>
    <row r="26" spans="2:81" s="16" customFormat="1" x14ac:dyDescent="0.2">
      <c r="B26" s="375">
        <v>31</v>
      </c>
      <c r="C26" s="304">
        <f ca="1">IF(M26=M25,C25,B26)</f>
        <v>31</v>
      </c>
      <c r="D26" s="304">
        <f t="shared" ca="1" si="0"/>
        <v>9</v>
      </c>
      <c r="E26" s="327">
        <v>9</v>
      </c>
      <c r="F26" s="400" t="s">
        <v>2286</v>
      </c>
      <c r="G26" s="408"/>
      <c r="H26" s="408" t="s">
        <v>2702</v>
      </c>
      <c r="I26" s="257" t="s">
        <v>58</v>
      </c>
      <c r="J26" s="258"/>
      <c r="K26" s="408" t="s">
        <v>568</v>
      </c>
      <c r="L26" s="360">
        <v>2</v>
      </c>
      <c r="M26" s="198">
        <f ca="1">SUM(N26:AU26)</f>
        <v>34</v>
      </c>
      <c r="N26" s="363" t="str">
        <f ca="1">IF(COUNTIF(INDIRECT(N$5&amp;"!$F$4:$F$8000"),"="&amp;$F26)&gt;=1,SUMIF(INDIRECT(N$5&amp;"!$F$4:$F$8000"),"="&amp;$F26,INDIRECT(N$5&amp;"!$U$4:$U$8000")),"--- ")</f>
        <v xml:space="preserve">--- </v>
      </c>
      <c r="O26" s="362"/>
      <c r="P26" s="363" t="str">
        <f ca="1">IF(COUNTIF(INDIRECT(P$5&amp;"!$F$4:$F$8000"),"="&amp;$F26)&gt;=1,SUMIF(INDIRECT(P$5&amp;"!$F$4:$F$8000"),"="&amp;$F26,INDIRECT(P$5&amp;"!$U$4:$U$8000")),"--- ")</f>
        <v xml:space="preserve">--- </v>
      </c>
      <c r="Q26" s="362"/>
      <c r="R26" s="363">
        <f ca="1">IF(COUNTIF(INDIRECT(R$5&amp;"!$F$4:$F$8000"),"="&amp;$F26)&gt;=1,SUMIF(INDIRECT(R$5&amp;"!$F$4:$F$8000"),"="&amp;$F26,INDIRECT(R$5&amp;"!$U$4:$U$8000")),"--- ")</f>
        <v>34</v>
      </c>
      <c r="S26" s="362"/>
      <c r="T26" s="363" t="str">
        <f ca="1">IF(COUNTIF(INDIRECT(T$5&amp;"!$F$4:$F$8000"),"="&amp;$F26)&gt;=1,SUMIF(INDIRECT(T$5&amp;"!$F$4:$F$8000"),"="&amp;$F26,INDIRECT(T$5&amp;"!$U$4:$U$8000")),"--- ")</f>
        <v xml:space="preserve">--- </v>
      </c>
      <c r="U26" s="362"/>
      <c r="V26" s="363" t="str">
        <f ca="1">IF(COUNTIF(INDIRECT(V$5&amp;"!$F$4:$F$8000"),"="&amp;$F26)&gt;=1,SUMIF(INDIRECT(V$5&amp;"!$F$4:$F$8000"),"="&amp;$F26,INDIRECT(V$5&amp;"!$U$4:$U$8000")),"--- ")</f>
        <v xml:space="preserve">--- </v>
      </c>
      <c r="W26" s="362"/>
      <c r="X26" s="363" t="str">
        <f ca="1">IF(COUNTIF(INDIRECT(X$5&amp;"!$F$4:$F$8000"),"="&amp;$F26)&gt;=1,SUMIF(INDIRECT(X$5&amp;"!$F$4:$F$8000"),"="&amp;$F26,INDIRECT(X$5&amp;"!$U$4:$U$8000")),"--- ")</f>
        <v xml:space="preserve">--- </v>
      </c>
      <c r="Y26" s="362"/>
      <c r="Z26" s="363" t="str">
        <f ca="1">IF(COUNTIF(INDIRECT(Z$5&amp;"!$F$4:$F$8000"),"="&amp;$F26)&gt;=1,SUMIF(INDIRECT(Z$5&amp;"!$F$4:$F$8000"),"="&amp;$F26,INDIRECT(Z$5&amp;"!$U$4:$U$8000")),"--- ")</f>
        <v xml:space="preserve">--- </v>
      </c>
      <c r="AA26" s="364"/>
      <c r="AB26" s="363" t="str">
        <f ca="1">IF(COUNTIF(INDIRECT(AB$5&amp;"!$F$4:$F$8000"),"="&amp;$F26)&gt;=1,SUMIF(INDIRECT(AB$5&amp;"!$F$4:$F$8000"),"="&amp;$F26,INDIRECT(AB$5&amp;"!$U$4:$U$8000")),"--- ")</f>
        <v xml:space="preserve">--- </v>
      </c>
      <c r="AC26" s="364"/>
      <c r="AD26" s="363" t="str">
        <f ca="1">IF(COUNTIF(INDIRECT(AD$5&amp;"!$F$4:$F$8000"),"="&amp;$F26)&gt;=1,SUMIF(INDIRECT(AD$5&amp;"!$F$4:$F$8000"),"="&amp;$F26,INDIRECT(AD$5&amp;"!$U$4:$U$8000")),"--- ")</f>
        <v xml:space="preserve">--- </v>
      </c>
      <c r="AE26" s="365"/>
      <c r="AF26" s="191"/>
      <c r="AG26" s="171"/>
      <c r="AH26" s="171"/>
      <c r="AI26" s="171"/>
      <c r="AJ26" s="171"/>
      <c r="AK26" s="171"/>
      <c r="AL26" s="180"/>
      <c r="AM26" s="180"/>
      <c r="AN26" s="180"/>
      <c r="AO26" s="181"/>
      <c r="AP26" s="182"/>
      <c r="AQ26" s="171"/>
      <c r="AR26" s="171"/>
      <c r="AS26" s="171"/>
      <c r="AT26" s="171"/>
      <c r="AU26" s="183"/>
      <c r="AV26" s="98"/>
      <c r="AW26" s="272">
        <f ca="1">COUNT(N26:AU26)</f>
        <v>1</v>
      </c>
      <c r="AX26" s="270">
        <f>L26</f>
        <v>2</v>
      </c>
      <c r="AY26" s="14">
        <v>1</v>
      </c>
      <c r="AZ26" s="304">
        <f>L26</f>
        <v>2</v>
      </c>
      <c r="BA26" s="304" t="str">
        <f ca="1">IF(AW26&gt;0,F26,"")</f>
        <v>EV17044</v>
      </c>
      <c r="BB26" s="304">
        <f ca="1">IF(AW26&gt;=4,1,0)</f>
        <v>0</v>
      </c>
      <c r="BC26" s="98" t="str">
        <f ca="1">IF(LEFT(BA26,4)&lt;&gt;"Gast","Eingeschrieben","Nicht eingeschrieben")</f>
        <v>Eingeschrieben</v>
      </c>
      <c r="BD26" s="12" t="str">
        <f ca="1">IF(AW26&gt;=3,"Eingeladen",IF(AW26&lt;3,"KeinMail","NurMail"))</f>
        <v>KeinMail</v>
      </c>
      <c r="BE26" s="98" t="str">
        <f ca="1">"PCC-Langstrecke ("&amp;TEXT(AW26,"00")&amp;") Gesamt "&amp;TEXT(B26,"000")&amp;" Klasse "&amp;TEXT(L26,"00")&amp;" Platz "&amp;TEXT(E26,"000")&amp;" - Jahres-Wertung 2020"</f>
        <v>PCC-Langstrecke (01) Gesamt 031 Klasse 02 Platz 009 - Jahres-Wertung 2020</v>
      </c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</row>
    <row r="27" spans="2:81" s="16" customFormat="1" x14ac:dyDescent="0.2">
      <c r="B27" s="375">
        <v>33</v>
      </c>
      <c r="C27" s="304">
        <f ca="1">IF(M27=M26,C26,B27)</f>
        <v>33</v>
      </c>
      <c r="D27" s="304">
        <f t="shared" ca="1" si="0"/>
        <v>10</v>
      </c>
      <c r="E27" s="327">
        <v>10</v>
      </c>
      <c r="F27" s="400" t="s">
        <v>2028</v>
      </c>
      <c r="G27" s="408" t="s">
        <v>81</v>
      </c>
      <c r="H27" s="408" t="s">
        <v>2159</v>
      </c>
      <c r="I27" s="411" t="s">
        <v>364</v>
      </c>
      <c r="J27" s="258" t="s">
        <v>2029</v>
      </c>
      <c r="K27" s="408" t="s">
        <v>2030</v>
      </c>
      <c r="L27" s="360">
        <v>2</v>
      </c>
      <c r="M27" s="198">
        <f ca="1">SUM(N27:AU27)</f>
        <v>33</v>
      </c>
      <c r="N27" s="363" t="str">
        <f ca="1">IF(COUNTIF(INDIRECT(N$5&amp;"!$F$4:$F$8000"),"="&amp;$F27)&gt;=1,SUMIF(INDIRECT(N$5&amp;"!$F$4:$F$8000"),"="&amp;$F27,INDIRECT(N$5&amp;"!$U$4:$U$8000")),"--- ")</f>
        <v xml:space="preserve">--- </v>
      </c>
      <c r="O27" s="362"/>
      <c r="P27" s="363">
        <f ca="1">IF(COUNTIF(INDIRECT(P$5&amp;"!$F$4:$F$8000"),"="&amp;$F27)&gt;=1,SUMIF(INDIRECT(P$5&amp;"!$F$4:$F$8000"),"="&amp;$F27,INDIRECT(P$5&amp;"!$U$4:$U$8000")),"--- ")</f>
        <v>33</v>
      </c>
      <c r="Q27" s="362"/>
      <c r="R27" s="363" t="str">
        <f ca="1">IF(COUNTIF(INDIRECT(R$5&amp;"!$F$4:$F$8000"),"="&amp;$F27)&gt;=1,SUMIF(INDIRECT(R$5&amp;"!$F$4:$F$8000"),"="&amp;$F27,INDIRECT(R$5&amp;"!$U$4:$U$8000")),"--- ")</f>
        <v xml:space="preserve">--- </v>
      </c>
      <c r="S27" s="362"/>
      <c r="T27" s="363" t="str">
        <f ca="1">IF(COUNTIF(INDIRECT(T$5&amp;"!$F$4:$F$8000"),"="&amp;$F27)&gt;=1,SUMIF(INDIRECT(T$5&amp;"!$F$4:$F$8000"),"="&amp;$F27,INDIRECT(T$5&amp;"!$U$4:$U$8000")),"--- ")</f>
        <v xml:space="preserve">--- </v>
      </c>
      <c r="U27" s="362"/>
      <c r="V27" s="363" t="str">
        <f ca="1">IF(COUNTIF(INDIRECT(V$5&amp;"!$F$4:$F$8000"),"="&amp;$F27)&gt;=1,SUMIF(INDIRECT(V$5&amp;"!$F$4:$F$8000"),"="&amp;$F27,INDIRECT(V$5&amp;"!$U$4:$U$8000")),"--- ")</f>
        <v xml:space="preserve">--- </v>
      </c>
      <c r="W27" s="362"/>
      <c r="X27" s="363" t="str">
        <f ca="1">IF(COUNTIF(INDIRECT(X$5&amp;"!$F$4:$F$8000"),"="&amp;$F27)&gt;=1,SUMIF(INDIRECT(X$5&amp;"!$F$4:$F$8000"),"="&amp;$F27,INDIRECT(X$5&amp;"!$U$4:$U$8000")),"--- ")</f>
        <v xml:space="preserve">--- </v>
      </c>
      <c r="Y27" s="362"/>
      <c r="Z27" s="363" t="str">
        <f ca="1">IF(COUNTIF(INDIRECT(Z$5&amp;"!$F$4:$F$8000"),"="&amp;$F27)&gt;=1,SUMIF(INDIRECT(Z$5&amp;"!$F$4:$F$8000"),"="&amp;$F27,INDIRECT(Z$5&amp;"!$U$4:$U$8000")),"--- ")</f>
        <v xml:space="preserve">--- </v>
      </c>
      <c r="AA27" s="364"/>
      <c r="AB27" s="363" t="str">
        <f ca="1">IF(COUNTIF(INDIRECT(AB$5&amp;"!$F$4:$F$8000"),"="&amp;$F27)&gt;=1,SUMIF(INDIRECT(AB$5&amp;"!$F$4:$F$8000"),"="&amp;$F27,INDIRECT(AB$5&amp;"!$U$4:$U$8000")),"--- ")</f>
        <v xml:space="preserve">--- </v>
      </c>
      <c r="AC27" s="364"/>
      <c r="AD27" s="363" t="str">
        <f ca="1">IF(COUNTIF(INDIRECT(AD$5&amp;"!$F$4:$F$8000"),"="&amp;$F27)&gt;=1,SUMIF(INDIRECT(AD$5&amp;"!$F$4:$F$8000"),"="&amp;$F27,INDIRECT(AD$5&amp;"!$U$4:$U$8000")),"--- ")</f>
        <v xml:space="preserve">--- </v>
      </c>
      <c r="AE27" s="365"/>
      <c r="AF27" s="191"/>
      <c r="AG27" s="171"/>
      <c r="AH27" s="171"/>
      <c r="AI27" s="171"/>
      <c r="AJ27" s="171"/>
      <c r="AK27" s="171"/>
      <c r="AL27" s="180"/>
      <c r="AM27" s="180"/>
      <c r="AN27" s="180"/>
      <c r="AO27" s="181"/>
      <c r="AP27" s="182"/>
      <c r="AQ27" s="171"/>
      <c r="AR27" s="171"/>
      <c r="AS27" s="171"/>
      <c r="AT27" s="171"/>
      <c r="AU27" s="183"/>
      <c r="AV27" s="98"/>
      <c r="AW27" s="272">
        <f ca="1">COUNT(N27:AU27)</f>
        <v>1</v>
      </c>
      <c r="AX27" s="270">
        <f>L27</f>
        <v>2</v>
      </c>
      <c r="AY27" s="14">
        <v>1</v>
      </c>
      <c r="AZ27" s="304">
        <f>L27</f>
        <v>2</v>
      </c>
      <c r="BA27" s="304" t="str">
        <f ca="1">IF(AW27&gt;0,F27,"")</f>
        <v>CI27252</v>
      </c>
      <c r="BB27" s="304">
        <f ca="1">IF(AW27&gt;=4,1,0)</f>
        <v>0</v>
      </c>
      <c r="BC27" s="98" t="str">
        <f ca="1">IF(LEFT(BA27,4)&lt;&gt;"Gast","Eingeschrieben","Nicht eingeschrieben")</f>
        <v>Eingeschrieben</v>
      </c>
      <c r="BD27" s="12" t="str">
        <f ca="1">IF(AW27&gt;=3,"Eingeladen",IF(AW27&lt;3,"KeinMail","NurMail"))</f>
        <v>KeinMail</v>
      </c>
      <c r="BE27" s="98" t="str">
        <f ca="1">"PCC-Langstrecke ("&amp;TEXT(AW27,"00")&amp;") Gesamt "&amp;TEXT(B27,"000")&amp;" Klasse "&amp;TEXT(L27,"00")&amp;" Platz "&amp;TEXT(E27,"000")&amp;" - Jahres-Wertung 2020"</f>
        <v>PCC-Langstrecke (01) Gesamt 033 Klasse 02 Platz 010 - Jahres-Wertung 2020</v>
      </c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</row>
    <row r="28" spans="2:81" s="16" customFormat="1" x14ac:dyDescent="0.2">
      <c r="B28" s="375">
        <v>2</v>
      </c>
      <c r="C28" s="304">
        <f ca="1">IF(M28=M27,C27,B28)</f>
        <v>2</v>
      </c>
      <c r="D28" s="304">
        <f t="shared" ca="1" si="0"/>
        <v>1</v>
      </c>
      <c r="E28" s="327">
        <v>1</v>
      </c>
      <c r="F28" s="400" t="s">
        <v>1063</v>
      </c>
      <c r="G28" s="408" t="s">
        <v>81</v>
      </c>
      <c r="H28" s="408" t="s">
        <v>1085</v>
      </c>
      <c r="I28" s="257" t="s">
        <v>398</v>
      </c>
      <c r="J28" s="258" t="s">
        <v>661</v>
      </c>
      <c r="K28" s="408" t="s">
        <v>602</v>
      </c>
      <c r="L28" s="360">
        <v>3</v>
      </c>
      <c r="M28" s="198">
        <f ca="1">SUM(N28:AU28)</f>
        <v>234</v>
      </c>
      <c r="N28" s="363">
        <f ca="1">IF(COUNTIF(INDIRECT(N$5&amp;"!$F$4:$F$8000"),"="&amp;$F28)&gt;=1,SUMIF(INDIRECT(N$5&amp;"!$F$4:$F$8000"),"="&amp;$F28,INDIRECT(N$5&amp;"!$U$4:$U$8000")),"--- ")</f>
        <v>43</v>
      </c>
      <c r="O28" s="362"/>
      <c r="P28" s="363">
        <f ca="1">IF(COUNTIF(INDIRECT(P$5&amp;"!$F$4:$F$8000"),"="&amp;$F28)&gt;=1,SUMIF(INDIRECT(P$5&amp;"!$F$4:$F$8000"),"="&amp;$F28,INDIRECT(P$5&amp;"!$U$4:$U$8000")),"--- ")</f>
        <v>46</v>
      </c>
      <c r="Q28" s="362"/>
      <c r="R28" s="363">
        <f ca="1">IF(COUNTIF(INDIRECT(R$5&amp;"!$F$4:$F$8000"),"="&amp;$F28)&gt;=1,SUMIF(INDIRECT(R$5&amp;"!$F$4:$F$8000"),"="&amp;$F28,INDIRECT(R$5&amp;"!$U$4:$U$8000")),"--- ")</f>
        <v>85</v>
      </c>
      <c r="S28" s="362"/>
      <c r="T28" s="363">
        <f ca="1">IF(COUNTIF(INDIRECT(T$5&amp;"!$F$4:$F$8000"),"="&amp;$F28)&gt;=1,SUMIF(INDIRECT(T$5&amp;"!$F$4:$F$8000"),"="&amp;$F28,INDIRECT(T$5&amp;"!$U$4:$U$8000")),"--- ")</f>
        <v>60</v>
      </c>
      <c r="U28" s="362"/>
      <c r="V28" s="363" t="str">
        <f ca="1">IF(COUNTIF(INDIRECT(V$5&amp;"!$F$4:$F$8000"),"="&amp;$F28)&gt;=1,SUMIF(INDIRECT(V$5&amp;"!$F$4:$F$8000"),"="&amp;$F28,INDIRECT(V$5&amp;"!$U$4:$U$8000")),"--- ")</f>
        <v xml:space="preserve">--- </v>
      </c>
      <c r="W28" s="362"/>
      <c r="X28" s="363" t="str">
        <f ca="1">IF(COUNTIF(INDIRECT(X$5&amp;"!$F$4:$F$8000"),"="&amp;$F28)&gt;=1,SUMIF(INDIRECT(X$5&amp;"!$F$4:$F$8000"),"="&amp;$F28,INDIRECT(X$5&amp;"!$U$4:$U$8000")),"--- ")</f>
        <v xml:space="preserve">--- </v>
      </c>
      <c r="Y28" s="362"/>
      <c r="Z28" s="363" t="str">
        <f ca="1">IF(COUNTIF(INDIRECT(Z$5&amp;"!$F$4:$F$8000"),"="&amp;$F28)&gt;=1,SUMIF(INDIRECT(Z$5&amp;"!$F$4:$F$8000"),"="&amp;$F28,INDIRECT(Z$5&amp;"!$U$4:$U$8000")),"--- ")</f>
        <v xml:space="preserve">--- </v>
      </c>
      <c r="AA28" s="364"/>
      <c r="AB28" s="363" t="str">
        <f ca="1">IF(COUNTIF(INDIRECT(AB$5&amp;"!$F$4:$F$8000"),"="&amp;$F28)&gt;=1,SUMIF(INDIRECT(AB$5&amp;"!$F$4:$F$8000"),"="&amp;$F28,INDIRECT(AB$5&amp;"!$U$4:$U$8000")),"--- ")</f>
        <v xml:space="preserve">--- </v>
      </c>
      <c r="AC28" s="364"/>
      <c r="AD28" s="363" t="str">
        <f ca="1">IF(COUNTIF(INDIRECT(AD$5&amp;"!$F$4:$F$8000"),"="&amp;$F28)&gt;=1,SUMIF(INDIRECT(AD$5&amp;"!$F$4:$F$8000"),"="&amp;$F28,INDIRECT(AD$5&amp;"!$U$4:$U$8000")),"--- ")</f>
        <v xml:space="preserve">--- </v>
      </c>
      <c r="AE28" s="365"/>
      <c r="AF28" s="191"/>
      <c r="AG28" s="171"/>
      <c r="AH28" s="171"/>
      <c r="AI28" s="171"/>
      <c r="AJ28" s="171"/>
      <c r="AK28" s="171"/>
      <c r="AL28" s="180"/>
      <c r="AM28" s="180"/>
      <c r="AN28" s="180"/>
      <c r="AO28" s="181"/>
      <c r="AP28" s="182"/>
      <c r="AQ28" s="171"/>
      <c r="AR28" s="171"/>
      <c r="AS28" s="171"/>
      <c r="AT28" s="171"/>
      <c r="AU28" s="183"/>
      <c r="AV28" s="98"/>
      <c r="AW28" s="272">
        <f ca="1">COUNT(N28:AU28)</f>
        <v>4</v>
      </c>
      <c r="AX28" s="270">
        <f>L28</f>
        <v>3</v>
      </c>
      <c r="AY28" s="14">
        <v>1</v>
      </c>
      <c r="AZ28" s="304">
        <f>L28</f>
        <v>3</v>
      </c>
      <c r="BA28" s="304" t="str">
        <f ca="1">IF(AW28&gt;0,F28,"")</f>
        <v>CS62661</v>
      </c>
      <c r="BB28" s="304">
        <f ca="1">IF(AW28&gt;=4,1,0)</f>
        <v>1</v>
      </c>
      <c r="BC28" s="98" t="str">
        <f ca="1">IF(LEFT(BA28,4)&lt;&gt;"Gast","Eingeschrieben","Nicht eingeschrieben")</f>
        <v>Eingeschrieben</v>
      </c>
      <c r="BD28" s="12" t="str">
        <f ca="1">IF(AW28&gt;=3,"Eingeladen",IF(AW28&lt;3,"KeinMail","NurMail"))</f>
        <v>Eingeladen</v>
      </c>
      <c r="BE28" s="98" t="str">
        <f ca="1">"PCC-Langstrecke ("&amp;TEXT(AW28,"00")&amp;") Gesamt "&amp;TEXT(B28,"000")&amp;" Klasse "&amp;TEXT(L28,"00")&amp;" Platz "&amp;TEXT(E28,"000")&amp;" - Jahres-Wertung 2020"</f>
        <v>PCC-Langstrecke (04) Gesamt 002 Klasse 03 Platz 001 - Jahres-Wertung 2020</v>
      </c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</row>
    <row r="29" spans="2:81" s="16" customFormat="1" x14ac:dyDescent="0.2">
      <c r="B29" s="375">
        <v>8</v>
      </c>
      <c r="C29" s="304">
        <f ca="1">IF(M29=M28,C28,B29)</f>
        <v>8</v>
      </c>
      <c r="D29" s="304">
        <f t="shared" ca="1" si="0"/>
        <v>2</v>
      </c>
      <c r="E29" s="327">
        <v>2</v>
      </c>
      <c r="F29" s="247" t="s">
        <v>1064</v>
      </c>
      <c r="G29" s="247" t="s">
        <v>81</v>
      </c>
      <c r="H29" s="247" t="s">
        <v>1087</v>
      </c>
      <c r="I29" s="304" t="s">
        <v>610</v>
      </c>
      <c r="J29" s="359" t="s">
        <v>1714</v>
      </c>
      <c r="K29" s="366" t="s">
        <v>641</v>
      </c>
      <c r="L29" s="360">
        <v>3</v>
      </c>
      <c r="M29" s="198">
        <f ca="1">SUM(N29:AU29)</f>
        <v>146</v>
      </c>
      <c r="N29" s="363">
        <f ca="1">IF(COUNTIF(INDIRECT(N$5&amp;"!$F$4:$F$8000"),"="&amp;$F29)&gt;=1,SUMIF(INDIRECT(N$5&amp;"!$F$4:$F$8000"),"="&amp;$F29,INDIRECT(N$5&amp;"!$U$4:$U$8000")),"--- ")</f>
        <v>38</v>
      </c>
      <c r="O29" s="362"/>
      <c r="P29" s="363">
        <f ca="1">IF(COUNTIF(INDIRECT(P$5&amp;"!$F$4:$F$8000"),"="&amp;$F29)&gt;=1,SUMIF(INDIRECT(P$5&amp;"!$F$4:$F$8000"),"="&amp;$F29,INDIRECT(P$5&amp;"!$U$4:$U$8000")),"--- ")</f>
        <v>65</v>
      </c>
      <c r="Q29" s="362"/>
      <c r="R29" s="363">
        <f ca="1">IF(COUNTIF(INDIRECT(R$5&amp;"!$F$4:$F$8000"),"="&amp;$F29)&gt;=1,SUMIF(INDIRECT(R$5&amp;"!$F$4:$F$8000"),"="&amp;$F29,INDIRECT(R$5&amp;"!$U$4:$U$8000")),"--- ")</f>
        <v>43</v>
      </c>
      <c r="S29" s="362"/>
      <c r="T29" s="363" t="str">
        <f ca="1">IF(COUNTIF(INDIRECT(T$5&amp;"!$F$4:$F$8000"),"="&amp;$F29)&gt;=1,SUMIF(INDIRECT(T$5&amp;"!$F$4:$F$8000"),"="&amp;$F29,INDIRECT(T$5&amp;"!$U$4:$U$8000")),"--- ")</f>
        <v xml:space="preserve">--- </v>
      </c>
      <c r="U29" s="362"/>
      <c r="V29" s="363" t="str">
        <f ca="1">IF(COUNTIF(INDIRECT(V$5&amp;"!$F$4:$F$8000"),"="&amp;$F29)&gt;=1,SUMIF(INDIRECT(V$5&amp;"!$F$4:$F$8000"),"="&amp;$F29,INDIRECT(V$5&amp;"!$U$4:$U$8000")),"--- ")</f>
        <v xml:space="preserve">--- </v>
      </c>
      <c r="W29" s="362"/>
      <c r="X29" s="363" t="str">
        <f ca="1">IF(COUNTIF(INDIRECT(X$5&amp;"!$F$4:$F$8000"),"="&amp;$F29)&gt;=1,SUMIF(INDIRECT(X$5&amp;"!$F$4:$F$8000"),"="&amp;$F29,INDIRECT(X$5&amp;"!$U$4:$U$8000")),"--- ")</f>
        <v xml:space="preserve">--- </v>
      </c>
      <c r="Y29" s="362"/>
      <c r="Z29" s="363" t="str">
        <f ca="1">IF(COUNTIF(INDIRECT(Z$5&amp;"!$F$4:$F$8000"),"="&amp;$F29)&gt;=1,SUMIF(INDIRECT(Z$5&amp;"!$F$4:$F$8000"),"="&amp;$F29,INDIRECT(Z$5&amp;"!$U$4:$U$8000")),"--- ")</f>
        <v xml:space="preserve">--- </v>
      </c>
      <c r="AA29" s="364"/>
      <c r="AB29" s="363" t="str">
        <f ca="1">IF(COUNTIF(INDIRECT(AB$5&amp;"!$F$4:$F$8000"),"="&amp;$F29)&gt;=1,SUMIF(INDIRECT(AB$5&amp;"!$F$4:$F$8000"),"="&amp;$F29,INDIRECT(AB$5&amp;"!$U$4:$U$8000")),"--- ")</f>
        <v xml:space="preserve">--- </v>
      </c>
      <c r="AC29" s="364"/>
      <c r="AD29" s="363" t="str">
        <f ca="1">IF(COUNTIF(INDIRECT(AD$5&amp;"!$F$4:$F$8000"),"="&amp;$F29)&gt;=1,SUMIF(INDIRECT(AD$5&amp;"!$F$4:$F$8000"),"="&amp;$F29,INDIRECT(AD$5&amp;"!$U$4:$U$8000")),"--- ")</f>
        <v xml:space="preserve">--- </v>
      </c>
      <c r="AE29" s="365"/>
      <c r="AF29" s="191"/>
      <c r="AG29" s="171"/>
      <c r="AH29" s="171"/>
      <c r="AI29" s="171"/>
      <c r="AJ29" s="171"/>
      <c r="AK29" s="171"/>
      <c r="AL29" s="180"/>
      <c r="AM29" s="180"/>
      <c r="AN29" s="180"/>
      <c r="AO29" s="181"/>
      <c r="AP29" s="182"/>
      <c r="AQ29" s="171"/>
      <c r="AR29" s="171"/>
      <c r="AS29" s="171"/>
      <c r="AT29" s="171"/>
      <c r="AU29" s="183"/>
      <c r="AV29" s="98"/>
      <c r="AW29" s="272">
        <f ca="1">COUNT(N29:AU29)</f>
        <v>3</v>
      </c>
      <c r="AX29" s="270">
        <f>L29</f>
        <v>3</v>
      </c>
      <c r="AY29" s="14">
        <v>1</v>
      </c>
      <c r="AZ29" s="304">
        <f>L29</f>
        <v>3</v>
      </c>
      <c r="BA29" s="304" t="str">
        <f ca="1">IF(AW29&gt;0,F29,"")</f>
        <v>CI28250</v>
      </c>
      <c r="BB29" s="304">
        <f ca="1">IF(AW29&gt;=4,1,0)</f>
        <v>0</v>
      </c>
      <c r="BC29" s="98" t="str">
        <f ca="1">IF(LEFT(BA29,4)&lt;&gt;"Gast","Eingeschrieben","Nicht eingeschrieben")</f>
        <v>Eingeschrieben</v>
      </c>
      <c r="BD29" s="12" t="str">
        <f ca="1">IF(AW29&gt;=3,"Eingeladen",IF(AW29&lt;3,"KeinMail","NurMail"))</f>
        <v>Eingeladen</v>
      </c>
      <c r="BE29" s="98" t="str">
        <f ca="1">"PCC-Langstrecke ("&amp;TEXT(AW29,"00")&amp;") Gesamt "&amp;TEXT(B29,"000")&amp;" Klasse "&amp;TEXT(L29,"00")&amp;" Platz "&amp;TEXT(E29,"000")&amp;" - Jahres-Wertung 2020"</f>
        <v>PCC-Langstrecke (03) Gesamt 008 Klasse 03 Platz 002 - Jahres-Wertung 2020</v>
      </c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</row>
    <row r="30" spans="2:81" s="16" customFormat="1" x14ac:dyDescent="0.2">
      <c r="B30" s="375">
        <v>10</v>
      </c>
      <c r="C30" s="304">
        <f ca="1">IF(M30=M29,C29,B30)</f>
        <v>10</v>
      </c>
      <c r="D30" s="304">
        <f t="shared" ca="1" si="0"/>
        <v>3</v>
      </c>
      <c r="E30" s="327">
        <v>3</v>
      </c>
      <c r="F30" s="247" t="s">
        <v>901</v>
      </c>
      <c r="G30" s="247" t="s">
        <v>81</v>
      </c>
      <c r="H30" s="247" t="s">
        <v>910</v>
      </c>
      <c r="I30" s="304" t="s">
        <v>398</v>
      </c>
      <c r="J30" s="359" t="s">
        <v>902</v>
      </c>
      <c r="K30" s="359" t="s">
        <v>545</v>
      </c>
      <c r="L30" s="360">
        <v>3</v>
      </c>
      <c r="M30" s="198">
        <f ca="1">SUM(N30:AU30)</f>
        <v>140</v>
      </c>
      <c r="N30" s="363">
        <f ca="1">IF(COUNTIF(INDIRECT(N$5&amp;"!$F$4:$F$8000"),"="&amp;$F30)&gt;=1,SUMIF(INDIRECT(N$5&amp;"!$F$4:$F$8000"),"="&amp;$F30,INDIRECT(N$5&amp;"!$U$4:$U$8000")),"--- ")</f>
        <v>32</v>
      </c>
      <c r="O30" s="362"/>
      <c r="P30" s="363">
        <f ca="1">IF(COUNTIF(INDIRECT(P$5&amp;"!$F$4:$F$8000"),"="&amp;$F30)&gt;=1,SUMIF(INDIRECT(P$5&amp;"!$F$4:$F$8000"),"="&amp;$F30,INDIRECT(P$5&amp;"!$U$4:$U$8000")),"--- ")</f>
        <v>38</v>
      </c>
      <c r="Q30" s="362"/>
      <c r="R30" s="363">
        <f ca="1">IF(COUNTIF(INDIRECT(R$5&amp;"!$F$4:$F$8000"),"="&amp;$F30)&gt;=1,SUMIF(INDIRECT(R$5&amp;"!$F$4:$F$8000"),"="&amp;$F30,INDIRECT(R$5&amp;"!$U$4:$U$8000")),"--- ")</f>
        <v>33</v>
      </c>
      <c r="S30" s="362"/>
      <c r="T30" s="363">
        <f ca="1">IF(COUNTIF(INDIRECT(T$5&amp;"!$F$4:$F$8000"),"="&amp;$F30)&gt;=1,SUMIF(INDIRECT(T$5&amp;"!$F$4:$F$8000"),"="&amp;$F30,INDIRECT(T$5&amp;"!$U$4:$U$8000")),"--- ")</f>
        <v>37</v>
      </c>
      <c r="U30" s="362"/>
      <c r="V30" s="363" t="str">
        <f ca="1">IF(COUNTIF(INDIRECT(V$5&amp;"!$F$4:$F$8000"),"="&amp;$F30)&gt;=1,SUMIF(INDIRECT(V$5&amp;"!$F$4:$F$8000"),"="&amp;$F30,INDIRECT(V$5&amp;"!$U$4:$U$8000")),"--- ")</f>
        <v xml:space="preserve">--- </v>
      </c>
      <c r="W30" s="362"/>
      <c r="X30" s="363" t="str">
        <f ca="1">IF(COUNTIF(INDIRECT(X$5&amp;"!$F$4:$F$8000"),"="&amp;$F30)&gt;=1,SUMIF(INDIRECT(X$5&amp;"!$F$4:$F$8000"),"="&amp;$F30,INDIRECT(X$5&amp;"!$U$4:$U$8000")),"--- ")</f>
        <v xml:space="preserve">--- </v>
      </c>
      <c r="Y30" s="362"/>
      <c r="Z30" s="363" t="str">
        <f ca="1">IF(COUNTIF(INDIRECT(Z$5&amp;"!$F$4:$F$8000"),"="&amp;$F30)&gt;=1,SUMIF(INDIRECT(Z$5&amp;"!$F$4:$F$8000"),"="&amp;$F30,INDIRECT(Z$5&amp;"!$U$4:$U$8000")),"--- ")</f>
        <v xml:space="preserve">--- </v>
      </c>
      <c r="AA30" s="364"/>
      <c r="AB30" s="363" t="str">
        <f ca="1">IF(COUNTIF(INDIRECT(AB$5&amp;"!$F$4:$F$8000"),"="&amp;$F30)&gt;=1,SUMIF(INDIRECT(AB$5&amp;"!$F$4:$F$8000"),"="&amp;$F30,INDIRECT(AB$5&amp;"!$U$4:$U$8000")),"--- ")</f>
        <v xml:space="preserve">--- </v>
      </c>
      <c r="AC30" s="364"/>
      <c r="AD30" s="363" t="str">
        <f ca="1">IF(COUNTIF(INDIRECT(AD$5&amp;"!$F$4:$F$8000"),"="&amp;$F30)&gt;=1,SUMIF(INDIRECT(AD$5&amp;"!$F$4:$F$8000"),"="&amp;$F30,INDIRECT(AD$5&amp;"!$U$4:$U$8000")),"--- ")</f>
        <v xml:space="preserve">--- </v>
      </c>
      <c r="AE30" s="365"/>
      <c r="AF30" s="191"/>
      <c r="AG30" s="171"/>
      <c r="AH30" s="171"/>
      <c r="AI30" s="171"/>
      <c r="AJ30" s="171"/>
      <c r="AK30" s="171"/>
      <c r="AL30" s="180"/>
      <c r="AM30" s="180"/>
      <c r="AN30" s="180"/>
      <c r="AO30" s="181"/>
      <c r="AP30" s="182"/>
      <c r="AQ30" s="171"/>
      <c r="AR30" s="171"/>
      <c r="AS30" s="171"/>
      <c r="AT30" s="171"/>
      <c r="AU30" s="183"/>
      <c r="AV30" s="98"/>
      <c r="AW30" s="272">
        <f ca="1">COUNT(N30:AU30)</f>
        <v>4</v>
      </c>
      <c r="AX30" s="270">
        <f>L30</f>
        <v>3</v>
      </c>
      <c r="AY30" s="14">
        <v>1</v>
      </c>
      <c r="AZ30" s="304">
        <f>L30</f>
        <v>3</v>
      </c>
      <c r="BA30" s="304" t="str">
        <f ca="1">IF(AW30&gt;0,F30,"")</f>
        <v>CS62627</v>
      </c>
      <c r="BB30" s="304">
        <f ca="1">IF(AW30&gt;=4,1,0)</f>
        <v>1</v>
      </c>
      <c r="BC30" s="98" t="str">
        <f ca="1">IF(LEFT(BA30,4)&lt;&gt;"Gast","Eingeschrieben","Nicht eingeschrieben")</f>
        <v>Eingeschrieben</v>
      </c>
      <c r="BD30" s="12" t="str">
        <f ca="1">IF(AW30&gt;=3,"Eingeladen",IF(AW30&lt;3,"KeinMail","NurMail"))</f>
        <v>Eingeladen</v>
      </c>
      <c r="BE30" s="98" t="str">
        <f ca="1">"PCC-Langstrecke ("&amp;TEXT(AW30,"00")&amp;") Gesamt "&amp;TEXT(B30,"000")&amp;" Klasse "&amp;TEXT(L30,"00")&amp;" Platz "&amp;TEXT(E30,"000")&amp;" - Jahres-Wertung 2020"</f>
        <v>PCC-Langstrecke (04) Gesamt 010 Klasse 03 Platz 003 - Jahres-Wertung 2020</v>
      </c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</row>
    <row r="31" spans="2:81" s="16" customFormat="1" x14ac:dyDescent="0.2">
      <c r="B31" s="375">
        <v>11</v>
      </c>
      <c r="C31" s="304">
        <f ca="1">IF(M31=M30,C30,B31)</f>
        <v>11</v>
      </c>
      <c r="D31" s="304">
        <f t="shared" ca="1" si="0"/>
        <v>4</v>
      </c>
      <c r="E31" s="327">
        <v>4</v>
      </c>
      <c r="F31" s="400" t="s">
        <v>903</v>
      </c>
      <c r="G31" s="408" t="s">
        <v>81</v>
      </c>
      <c r="H31" s="408" t="s">
        <v>1091</v>
      </c>
      <c r="I31" s="411" t="s">
        <v>609</v>
      </c>
      <c r="J31" s="258" t="s">
        <v>822</v>
      </c>
      <c r="K31" s="408" t="s">
        <v>641</v>
      </c>
      <c r="L31" s="360">
        <v>3</v>
      </c>
      <c r="M31" s="198">
        <f ca="1">SUM(N31:AU31)</f>
        <v>138</v>
      </c>
      <c r="N31" s="363">
        <f ca="1">IF(COUNTIF(INDIRECT(N$5&amp;"!$F$4:$F$8000"),"="&amp;$F31)&gt;=1,SUMIF(INDIRECT(N$5&amp;"!$F$4:$F$8000"),"="&amp;$F31,INDIRECT(N$5&amp;"!$U$4:$U$8000")),"--- ")</f>
        <v>34</v>
      </c>
      <c r="O31" s="362"/>
      <c r="P31" s="363">
        <f ca="1">IF(COUNTIF(INDIRECT(P$5&amp;"!$F$4:$F$8000"),"="&amp;$F31)&gt;=1,SUMIF(INDIRECT(P$5&amp;"!$F$4:$F$8000"),"="&amp;$F31,INDIRECT(P$5&amp;"!$U$4:$U$8000")),"--- ")</f>
        <v>34</v>
      </c>
      <c r="Q31" s="362"/>
      <c r="R31" s="363">
        <f ca="1">IF(COUNTIF(INDIRECT(R$5&amp;"!$F$4:$F$8000"),"="&amp;$F31)&gt;=1,SUMIF(INDIRECT(R$5&amp;"!$F$4:$F$8000"),"="&amp;$F31,INDIRECT(R$5&amp;"!$U$4:$U$8000")),"--- ")</f>
        <v>39</v>
      </c>
      <c r="S31" s="362"/>
      <c r="T31" s="363">
        <f ca="1">IF(COUNTIF(INDIRECT(T$5&amp;"!$F$4:$F$8000"),"="&amp;$F31)&gt;=1,SUMIF(INDIRECT(T$5&amp;"!$F$4:$F$8000"),"="&amp;$F31,INDIRECT(T$5&amp;"!$U$4:$U$8000")),"--- ")</f>
        <v>31</v>
      </c>
      <c r="U31" s="362"/>
      <c r="V31" s="363" t="str">
        <f ca="1">IF(COUNTIF(INDIRECT(V$5&amp;"!$F$4:$F$8000"),"="&amp;$F31)&gt;=1,SUMIF(INDIRECT(V$5&amp;"!$F$4:$F$8000"),"="&amp;$F31,INDIRECT(V$5&amp;"!$U$4:$U$8000")),"--- ")</f>
        <v xml:space="preserve">--- </v>
      </c>
      <c r="W31" s="362"/>
      <c r="X31" s="363" t="str">
        <f ca="1">IF(COUNTIF(INDIRECT(X$5&amp;"!$F$4:$F$8000"),"="&amp;$F31)&gt;=1,SUMIF(INDIRECT(X$5&amp;"!$F$4:$F$8000"),"="&amp;$F31,INDIRECT(X$5&amp;"!$U$4:$U$8000")),"--- ")</f>
        <v xml:space="preserve">--- </v>
      </c>
      <c r="Y31" s="362"/>
      <c r="Z31" s="363" t="str">
        <f ca="1">IF(COUNTIF(INDIRECT(Z$5&amp;"!$F$4:$F$8000"),"="&amp;$F31)&gt;=1,SUMIF(INDIRECT(Z$5&amp;"!$F$4:$F$8000"),"="&amp;$F31,INDIRECT(Z$5&amp;"!$U$4:$U$8000")),"--- ")</f>
        <v xml:space="preserve">--- </v>
      </c>
      <c r="AA31" s="364"/>
      <c r="AB31" s="363" t="str">
        <f ca="1">IF(COUNTIF(INDIRECT(AB$5&amp;"!$F$4:$F$8000"),"="&amp;$F31)&gt;=1,SUMIF(INDIRECT(AB$5&amp;"!$F$4:$F$8000"),"="&amp;$F31,INDIRECT(AB$5&amp;"!$U$4:$U$8000")),"--- ")</f>
        <v xml:space="preserve">--- </v>
      </c>
      <c r="AC31" s="364"/>
      <c r="AD31" s="363" t="str">
        <f ca="1">IF(COUNTIF(INDIRECT(AD$5&amp;"!$F$4:$F$8000"),"="&amp;$F31)&gt;=1,SUMIF(INDIRECT(AD$5&amp;"!$F$4:$F$8000"),"="&amp;$F31,INDIRECT(AD$5&amp;"!$U$4:$U$8000")),"--- ")</f>
        <v xml:space="preserve">--- </v>
      </c>
      <c r="AE31" s="365"/>
      <c r="AF31" s="191"/>
      <c r="AG31" s="171"/>
      <c r="AH31" s="171"/>
      <c r="AI31" s="171"/>
      <c r="AJ31" s="171"/>
      <c r="AK31" s="171"/>
      <c r="AL31" s="180"/>
      <c r="AM31" s="180"/>
      <c r="AN31" s="180"/>
      <c r="AO31" s="181"/>
      <c r="AP31" s="182"/>
      <c r="AQ31" s="171"/>
      <c r="AR31" s="171"/>
      <c r="AS31" s="171"/>
      <c r="AT31" s="171"/>
      <c r="AU31" s="183"/>
      <c r="AV31" s="98"/>
      <c r="AW31" s="272">
        <f ca="1">COUNT(N31:AU31)</f>
        <v>4</v>
      </c>
      <c r="AX31" s="270">
        <f>L31</f>
        <v>3</v>
      </c>
      <c r="AY31" s="14">
        <v>1</v>
      </c>
      <c r="AZ31" s="304">
        <f>L31</f>
        <v>3</v>
      </c>
      <c r="BA31" s="304" t="str">
        <f ca="1">IF(AW31&gt;0,F31,"")</f>
        <v>CH21360</v>
      </c>
      <c r="BB31" s="304">
        <f ca="1">IF(AW31&gt;=4,1,0)</f>
        <v>1</v>
      </c>
      <c r="BC31" s="98" t="str">
        <f ca="1">IF(LEFT(BA31,4)&lt;&gt;"Gast","Eingeschrieben","Nicht eingeschrieben")</f>
        <v>Eingeschrieben</v>
      </c>
      <c r="BD31" s="12" t="str">
        <f ca="1">IF(AW31&gt;=3,"Eingeladen",IF(AW31&lt;3,"KeinMail","NurMail"))</f>
        <v>Eingeladen</v>
      </c>
      <c r="BE31" s="98" t="str">
        <f ca="1">"PCC-Langstrecke ("&amp;TEXT(AW31,"00")&amp;") Gesamt "&amp;TEXT(B31,"000")&amp;" Klasse "&amp;TEXT(L31,"00")&amp;" Platz "&amp;TEXT(E31,"000")&amp;" - Jahres-Wertung 2020"</f>
        <v>PCC-Langstrecke (04) Gesamt 011 Klasse 03 Platz 004 - Jahres-Wertung 2020</v>
      </c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</row>
    <row r="32" spans="2:81" s="16" customFormat="1" x14ac:dyDescent="0.2">
      <c r="B32" s="375">
        <v>12</v>
      </c>
      <c r="C32" s="304">
        <f ca="1">IF(M32=M31,C31,B32)</f>
        <v>12</v>
      </c>
      <c r="D32" s="304">
        <f t="shared" ca="1" si="0"/>
        <v>5</v>
      </c>
      <c r="E32" s="327">
        <v>5</v>
      </c>
      <c r="F32" s="247" t="s">
        <v>1866</v>
      </c>
      <c r="G32" s="247" t="s">
        <v>81</v>
      </c>
      <c r="H32" s="247" t="s">
        <v>2157</v>
      </c>
      <c r="I32" s="247" t="s">
        <v>398</v>
      </c>
      <c r="J32" s="359" t="s">
        <v>1867</v>
      </c>
      <c r="K32" s="359" t="s">
        <v>602</v>
      </c>
      <c r="L32" s="360">
        <v>3</v>
      </c>
      <c r="M32" s="198">
        <f ca="1">SUM(N32:AU32)</f>
        <v>127</v>
      </c>
      <c r="N32" s="363" t="str">
        <f ca="1">IF(COUNTIF(INDIRECT(N$5&amp;"!$F$4:$F$8000"),"="&amp;$F32)&gt;=1,SUMIF(INDIRECT(N$5&amp;"!$F$4:$F$8000"),"="&amp;$F32,INDIRECT(N$5&amp;"!$U$4:$U$8000")),"--- ")</f>
        <v xml:space="preserve">--- </v>
      </c>
      <c r="O32" s="362"/>
      <c r="P32" s="363">
        <f ca="1">IF(COUNTIF(INDIRECT(P$5&amp;"!$F$4:$F$8000"),"="&amp;$F32)&gt;=1,SUMIF(INDIRECT(P$5&amp;"!$F$4:$F$8000"),"="&amp;$F32,INDIRECT(P$5&amp;"!$U$4:$U$8000")),"--- ")</f>
        <v>39</v>
      </c>
      <c r="Q32" s="362"/>
      <c r="R32" s="363">
        <f ca="1">IF(COUNTIF(INDIRECT(R$5&amp;"!$F$4:$F$8000"),"="&amp;$F32)&gt;=1,SUMIF(INDIRECT(R$5&amp;"!$F$4:$F$8000"),"="&amp;$F32,INDIRECT(R$5&amp;"!$U$4:$U$8000")),"--- ")</f>
        <v>50</v>
      </c>
      <c r="S32" s="362"/>
      <c r="T32" s="363">
        <f ca="1">IF(COUNTIF(INDIRECT(T$5&amp;"!$F$4:$F$8000"),"="&amp;$F32)&gt;=1,SUMIF(INDIRECT(T$5&amp;"!$F$4:$F$8000"),"="&amp;$F32,INDIRECT(T$5&amp;"!$U$4:$U$8000")),"--- ")</f>
        <v>38</v>
      </c>
      <c r="U32" s="362"/>
      <c r="V32" s="363" t="str">
        <f ca="1">IF(COUNTIF(INDIRECT(V$5&amp;"!$F$4:$F$8000"),"="&amp;$F32)&gt;=1,SUMIF(INDIRECT(V$5&amp;"!$F$4:$F$8000"),"="&amp;$F32,INDIRECT(V$5&amp;"!$U$4:$U$8000")),"--- ")</f>
        <v xml:space="preserve">--- </v>
      </c>
      <c r="W32" s="362"/>
      <c r="X32" s="363" t="str">
        <f ca="1">IF(COUNTIF(INDIRECT(X$5&amp;"!$F$4:$F$8000"),"="&amp;$F32)&gt;=1,SUMIF(INDIRECT(X$5&amp;"!$F$4:$F$8000"),"="&amp;$F32,INDIRECT(X$5&amp;"!$U$4:$U$8000")),"--- ")</f>
        <v xml:space="preserve">--- </v>
      </c>
      <c r="Y32" s="362"/>
      <c r="Z32" s="363" t="str">
        <f ca="1">IF(COUNTIF(INDIRECT(Z$5&amp;"!$F$4:$F$8000"),"="&amp;$F32)&gt;=1,SUMIF(INDIRECT(Z$5&amp;"!$F$4:$F$8000"),"="&amp;$F32,INDIRECT(Z$5&amp;"!$U$4:$U$8000")),"--- ")</f>
        <v xml:space="preserve">--- </v>
      </c>
      <c r="AA32" s="364"/>
      <c r="AB32" s="363" t="str">
        <f ca="1">IF(COUNTIF(INDIRECT(AB$5&amp;"!$F$4:$F$8000"),"="&amp;$F32)&gt;=1,SUMIF(INDIRECT(AB$5&amp;"!$F$4:$F$8000"),"="&amp;$F32,INDIRECT(AB$5&amp;"!$U$4:$U$8000")),"--- ")</f>
        <v xml:space="preserve">--- </v>
      </c>
      <c r="AC32" s="364"/>
      <c r="AD32" s="363" t="str">
        <f ca="1">IF(COUNTIF(INDIRECT(AD$5&amp;"!$F$4:$F$8000"),"="&amp;$F32)&gt;=1,SUMIF(INDIRECT(AD$5&amp;"!$F$4:$F$8000"),"="&amp;$F32,INDIRECT(AD$5&amp;"!$U$4:$U$8000")),"--- ")</f>
        <v xml:space="preserve">--- </v>
      </c>
      <c r="AE32" s="365"/>
      <c r="AF32" s="191"/>
      <c r="AG32" s="171"/>
      <c r="AH32" s="171"/>
      <c r="AI32" s="171"/>
      <c r="AJ32" s="171"/>
      <c r="AK32" s="171"/>
      <c r="AL32" s="180"/>
      <c r="AM32" s="180"/>
      <c r="AN32" s="180"/>
      <c r="AO32" s="181"/>
      <c r="AP32" s="182"/>
      <c r="AQ32" s="171"/>
      <c r="AR32" s="171"/>
      <c r="AS32" s="171"/>
      <c r="AT32" s="171"/>
      <c r="AU32" s="183"/>
      <c r="AV32" s="98"/>
      <c r="AW32" s="272">
        <f ca="1">COUNT(N32:AU32)</f>
        <v>3</v>
      </c>
      <c r="AX32" s="270">
        <f>L32</f>
        <v>3</v>
      </c>
      <c r="AY32" s="14">
        <v>1</v>
      </c>
      <c r="AZ32" s="304">
        <f>L32</f>
        <v>3</v>
      </c>
      <c r="BA32" s="304" t="str">
        <f ca="1">IF(AW32&gt;0,F32,"")</f>
        <v>CS62649</v>
      </c>
      <c r="BB32" s="304">
        <f ca="1">IF(AW32&gt;=4,1,0)</f>
        <v>0</v>
      </c>
      <c r="BC32" s="98" t="str">
        <f ca="1">IF(LEFT(BA32,4)&lt;&gt;"Gast","Eingeschrieben","Nicht eingeschrieben")</f>
        <v>Eingeschrieben</v>
      </c>
      <c r="BD32" s="12" t="str">
        <f ca="1">IF(AW32&gt;=3,"Eingeladen",IF(AW32&lt;3,"KeinMail","NurMail"))</f>
        <v>Eingeladen</v>
      </c>
      <c r="BE32" s="98" t="str">
        <f ca="1">"PCC-Langstrecke ("&amp;TEXT(AW32,"00")&amp;") Gesamt "&amp;TEXT(B32,"000")&amp;" Klasse "&amp;TEXT(L32,"00")&amp;" Platz "&amp;TEXT(E32,"000")&amp;" - Jahres-Wertung 2020"</f>
        <v>PCC-Langstrecke (03) Gesamt 012 Klasse 03 Platz 005 - Jahres-Wertung 2020</v>
      </c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</row>
    <row r="33" spans="1:81" s="16" customFormat="1" x14ac:dyDescent="0.2">
      <c r="B33" s="375">
        <v>17</v>
      </c>
      <c r="C33" s="304">
        <f ca="1">IF(M33=M32,C32,B33)</f>
        <v>17</v>
      </c>
      <c r="D33" s="304">
        <f t="shared" ca="1" si="0"/>
        <v>6</v>
      </c>
      <c r="E33" s="327">
        <v>6</v>
      </c>
      <c r="F33" s="247" t="s">
        <v>904</v>
      </c>
      <c r="G33" s="247" t="s">
        <v>81</v>
      </c>
      <c r="H33" s="247" t="s">
        <v>909</v>
      </c>
      <c r="I33" s="247" t="s">
        <v>364</v>
      </c>
      <c r="J33" s="359" t="s">
        <v>905</v>
      </c>
      <c r="K33" s="366" t="s">
        <v>641</v>
      </c>
      <c r="L33" s="360">
        <v>3</v>
      </c>
      <c r="M33" s="198">
        <f ca="1">SUM(N33:AU33)</f>
        <v>105</v>
      </c>
      <c r="N33" s="363">
        <f ca="1">IF(COUNTIF(INDIRECT(N$5&amp;"!$F$4:$F$8000"),"="&amp;$F33)&gt;=1,SUMIF(INDIRECT(N$5&amp;"!$F$4:$F$8000"),"="&amp;$F33,INDIRECT(N$5&amp;"!$U$4:$U$8000")),"--- ")</f>
        <v>65</v>
      </c>
      <c r="O33" s="362"/>
      <c r="P33" s="363" t="str">
        <f ca="1">IF(COUNTIF(INDIRECT(P$5&amp;"!$F$4:$F$8000"),"="&amp;$F33)&gt;=1,SUMIF(INDIRECT(P$5&amp;"!$F$4:$F$8000"),"="&amp;$F33,INDIRECT(P$5&amp;"!$U$4:$U$8000")),"--- ")</f>
        <v xml:space="preserve">--- </v>
      </c>
      <c r="Q33" s="362"/>
      <c r="R33" s="363">
        <f ca="1">IF(COUNTIF(INDIRECT(R$5&amp;"!$F$4:$F$8000"),"="&amp;$F33)&gt;=1,SUMIF(INDIRECT(R$5&amp;"!$F$4:$F$8000"),"="&amp;$F33,INDIRECT(R$5&amp;"!$U$4:$U$8000")),"--- ")</f>
        <v>40</v>
      </c>
      <c r="S33" s="362"/>
      <c r="T33" s="363" t="str">
        <f ca="1">IF(COUNTIF(INDIRECT(T$5&amp;"!$F$4:$F$8000"),"="&amp;$F33)&gt;=1,SUMIF(INDIRECT(T$5&amp;"!$F$4:$F$8000"),"="&amp;$F33,INDIRECT(T$5&amp;"!$U$4:$U$8000")),"--- ")</f>
        <v xml:space="preserve">--- </v>
      </c>
      <c r="U33" s="362"/>
      <c r="V33" s="363" t="str">
        <f ca="1">IF(COUNTIF(INDIRECT(V$5&amp;"!$F$4:$F$8000"),"="&amp;$F33)&gt;=1,SUMIF(INDIRECT(V$5&amp;"!$F$4:$F$8000"),"="&amp;$F33,INDIRECT(V$5&amp;"!$U$4:$U$8000")),"--- ")</f>
        <v xml:space="preserve">--- </v>
      </c>
      <c r="W33" s="362"/>
      <c r="X33" s="363" t="str">
        <f ca="1">IF(COUNTIF(INDIRECT(X$5&amp;"!$F$4:$F$8000"),"="&amp;$F33)&gt;=1,SUMIF(INDIRECT(X$5&amp;"!$F$4:$F$8000"),"="&amp;$F33,INDIRECT(X$5&amp;"!$U$4:$U$8000")),"--- ")</f>
        <v xml:space="preserve">--- </v>
      </c>
      <c r="Y33" s="362"/>
      <c r="Z33" s="363" t="str">
        <f ca="1">IF(COUNTIF(INDIRECT(Z$5&amp;"!$F$4:$F$8000"),"="&amp;$F33)&gt;=1,SUMIF(INDIRECT(Z$5&amp;"!$F$4:$F$8000"),"="&amp;$F33,INDIRECT(Z$5&amp;"!$U$4:$U$8000")),"--- ")</f>
        <v xml:space="preserve">--- </v>
      </c>
      <c r="AA33" s="364"/>
      <c r="AB33" s="363" t="str">
        <f ca="1">IF(COUNTIF(INDIRECT(AB$5&amp;"!$F$4:$F$8000"),"="&amp;$F33)&gt;=1,SUMIF(INDIRECT(AB$5&amp;"!$F$4:$F$8000"),"="&amp;$F33,INDIRECT(AB$5&amp;"!$U$4:$U$8000")),"--- ")</f>
        <v xml:space="preserve">--- </v>
      </c>
      <c r="AC33" s="364"/>
      <c r="AD33" s="363" t="str">
        <f ca="1">IF(COUNTIF(INDIRECT(AD$5&amp;"!$F$4:$F$8000"),"="&amp;$F33)&gt;=1,SUMIF(INDIRECT(AD$5&amp;"!$F$4:$F$8000"),"="&amp;$F33,INDIRECT(AD$5&amp;"!$U$4:$U$8000")),"--- ")</f>
        <v xml:space="preserve">--- </v>
      </c>
      <c r="AE33" s="365"/>
      <c r="AF33" s="191"/>
      <c r="AG33" s="171"/>
      <c r="AH33" s="171"/>
      <c r="AI33" s="171"/>
      <c r="AJ33" s="171"/>
      <c r="AK33" s="171"/>
      <c r="AL33" s="180"/>
      <c r="AM33" s="180"/>
      <c r="AN33" s="180"/>
      <c r="AO33" s="181"/>
      <c r="AP33" s="182"/>
      <c r="AQ33" s="171"/>
      <c r="AR33" s="171"/>
      <c r="AS33" s="171"/>
      <c r="AT33" s="171"/>
      <c r="AU33" s="183"/>
      <c r="AV33" s="98"/>
      <c r="AW33" s="272">
        <f ca="1">COUNT(N33:AU33)</f>
        <v>2</v>
      </c>
      <c r="AX33" s="270">
        <f>L33</f>
        <v>3</v>
      </c>
      <c r="AY33" s="14">
        <v>1</v>
      </c>
      <c r="AZ33" s="304">
        <f>L33</f>
        <v>3</v>
      </c>
      <c r="BA33" s="304" t="str">
        <f ca="1">IF(AW33&gt;0,F33,"")</f>
        <v>CI27314</v>
      </c>
      <c r="BB33" s="304">
        <f ca="1">IF(AW33&gt;=4,1,0)</f>
        <v>0</v>
      </c>
      <c r="BC33" s="98" t="str">
        <f ca="1">IF(LEFT(BA33,4)&lt;&gt;"Gast","Eingeschrieben","Nicht eingeschrieben")</f>
        <v>Eingeschrieben</v>
      </c>
      <c r="BD33" s="12" t="str">
        <f ca="1">IF(AW33&gt;=3,"Eingeladen",IF(AW33&lt;3,"KeinMail","NurMail"))</f>
        <v>KeinMail</v>
      </c>
      <c r="BE33" s="98" t="str">
        <f ca="1">"PCC-Langstrecke ("&amp;TEXT(AW33,"00")&amp;") Gesamt "&amp;TEXT(B33,"000")&amp;" Klasse "&amp;TEXT(L33,"00")&amp;" Platz "&amp;TEXT(E33,"000")&amp;" - Jahres-Wertung 2020"</f>
        <v>PCC-Langstrecke (02) Gesamt 017 Klasse 03 Platz 006 - Jahres-Wertung 2020</v>
      </c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</row>
    <row r="34" spans="1:81" s="16" customFormat="1" x14ac:dyDescent="0.2">
      <c r="B34" s="375">
        <v>19</v>
      </c>
      <c r="C34" s="304">
        <f ca="1">IF(M34=M33,C33,B34)</f>
        <v>19</v>
      </c>
      <c r="D34" s="304">
        <f t="shared" ca="1" si="0"/>
        <v>7</v>
      </c>
      <c r="E34" s="327">
        <v>7</v>
      </c>
      <c r="F34" s="400" t="s">
        <v>900</v>
      </c>
      <c r="G34" s="408" t="s">
        <v>81</v>
      </c>
      <c r="H34" s="408" t="s">
        <v>1096</v>
      </c>
      <c r="I34" s="411" t="s">
        <v>58</v>
      </c>
      <c r="J34" s="258" t="s">
        <v>1741</v>
      </c>
      <c r="K34" s="408" t="s">
        <v>641</v>
      </c>
      <c r="L34" s="360">
        <v>3</v>
      </c>
      <c r="M34" s="198">
        <f ca="1">SUM(N34:AU34)</f>
        <v>98</v>
      </c>
      <c r="N34" s="363">
        <f ca="1">IF(COUNTIF(INDIRECT(N$5&amp;"!$F$4:$F$8000"),"="&amp;$F34)&gt;=1,SUMIF(INDIRECT(N$5&amp;"!$F$4:$F$8000"),"="&amp;$F34,INDIRECT(N$5&amp;"!$U$4:$U$8000")),"--- ")</f>
        <v>38</v>
      </c>
      <c r="O34" s="362"/>
      <c r="P34" s="363">
        <f ca="1">IF(COUNTIF(INDIRECT(P$5&amp;"!$F$4:$F$8000"),"="&amp;$F34)&gt;=1,SUMIF(INDIRECT(P$5&amp;"!$F$4:$F$8000"),"="&amp;$F34,INDIRECT(P$5&amp;"!$U$4:$U$8000")),"--- ")</f>
        <v>60</v>
      </c>
      <c r="Q34" s="362"/>
      <c r="R34" s="363" t="str">
        <f ca="1">IF(COUNTIF(INDIRECT(R$5&amp;"!$F$4:$F$8000"),"="&amp;$F34)&gt;=1,SUMIF(INDIRECT(R$5&amp;"!$F$4:$F$8000"),"="&amp;$F34,INDIRECT(R$5&amp;"!$U$4:$U$8000")),"--- ")</f>
        <v xml:space="preserve">--- </v>
      </c>
      <c r="S34" s="362"/>
      <c r="T34" s="363" t="str">
        <f ca="1">IF(COUNTIF(INDIRECT(T$5&amp;"!$F$4:$F$8000"),"="&amp;$F34)&gt;=1,SUMIF(INDIRECT(T$5&amp;"!$F$4:$F$8000"),"="&amp;$F34,INDIRECT(T$5&amp;"!$U$4:$U$8000")),"--- ")</f>
        <v xml:space="preserve">--- </v>
      </c>
      <c r="U34" s="362"/>
      <c r="V34" s="363" t="str">
        <f ca="1">IF(COUNTIF(INDIRECT(V$5&amp;"!$F$4:$F$8000"),"="&amp;$F34)&gt;=1,SUMIF(INDIRECT(V$5&amp;"!$F$4:$F$8000"),"="&amp;$F34,INDIRECT(V$5&amp;"!$U$4:$U$8000")),"--- ")</f>
        <v xml:space="preserve">--- </v>
      </c>
      <c r="W34" s="362"/>
      <c r="X34" s="363" t="str">
        <f ca="1">IF(COUNTIF(INDIRECT(X$5&amp;"!$F$4:$F$8000"),"="&amp;$F34)&gt;=1,SUMIF(INDIRECT(X$5&amp;"!$F$4:$F$8000"),"="&amp;$F34,INDIRECT(X$5&amp;"!$U$4:$U$8000")),"--- ")</f>
        <v xml:space="preserve">--- </v>
      </c>
      <c r="Y34" s="362"/>
      <c r="Z34" s="363" t="str">
        <f ca="1">IF(COUNTIF(INDIRECT(Z$5&amp;"!$F$4:$F$8000"),"="&amp;$F34)&gt;=1,SUMIF(INDIRECT(Z$5&amp;"!$F$4:$F$8000"),"="&amp;$F34,INDIRECT(Z$5&amp;"!$U$4:$U$8000")),"--- ")</f>
        <v xml:space="preserve">--- </v>
      </c>
      <c r="AA34" s="364"/>
      <c r="AB34" s="363" t="str">
        <f ca="1">IF(COUNTIF(INDIRECT(AB$5&amp;"!$F$4:$F$8000"),"="&amp;$F34)&gt;=1,SUMIF(INDIRECT(AB$5&amp;"!$F$4:$F$8000"),"="&amp;$F34,INDIRECT(AB$5&amp;"!$U$4:$U$8000")),"--- ")</f>
        <v xml:space="preserve">--- </v>
      </c>
      <c r="AC34" s="364"/>
      <c r="AD34" s="363" t="str">
        <f ca="1">IF(COUNTIF(INDIRECT(AD$5&amp;"!$F$4:$F$8000"),"="&amp;$F34)&gt;=1,SUMIF(INDIRECT(AD$5&amp;"!$F$4:$F$8000"),"="&amp;$F34,INDIRECT(AD$5&amp;"!$U$4:$U$8000")),"--- ")</f>
        <v xml:space="preserve">--- </v>
      </c>
      <c r="AE34" s="365"/>
      <c r="AF34" s="191"/>
      <c r="AG34" s="171"/>
      <c r="AH34" s="171"/>
      <c r="AI34" s="171"/>
      <c r="AJ34" s="171"/>
      <c r="AK34" s="171"/>
      <c r="AL34" s="180"/>
      <c r="AM34" s="180"/>
      <c r="AN34" s="180"/>
      <c r="AO34" s="181"/>
      <c r="AP34" s="182"/>
      <c r="AQ34" s="171"/>
      <c r="AR34" s="171"/>
      <c r="AS34" s="171"/>
      <c r="AT34" s="171"/>
      <c r="AU34" s="183"/>
      <c r="AV34" s="98"/>
      <c r="AW34" s="272">
        <f ca="1">COUNT(N34:AU34)</f>
        <v>2</v>
      </c>
      <c r="AX34" s="270">
        <f>L34</f>
        <v>3</v>
      </c>
      <c r="AY34" s="14">
        <v>1</v>
      </c>
      <c r="AZ34" s="304">
        <f>L34</f>
        <v>3</v>
      </c>
      <c r="BA34" s="304" t="str">
        <f ca="1">IF(AW34&gt;0,F34,"")</f>
        <v>EC20025</v>
      </c>
      <c r="BB34" s="304">
        <f ca="1">IF(AW34&gt;=4,1,0)</f>
        <v>0</v>
      </c>
      <c r="BC34" s="98" t="str">
        <f ca="1">IF(LEFT(BA34,4)&lt;&gt;"Gast","Eingeschrieben","Nicht eingeschrieben")</f>
        <v>Eingeschrieben</v>
      </c>
      <c r="BD34" s="12" t="str">
        <f ca="1">IF(AW34&gt;=3,"Eingeladen",IF(AW34&lt;3,"KeinMail","NurMail"))</f>
        <v>KeinMail</v>
      </c>
      <c r="BE34" s="98" t="str">
        <f ca="1">"PCC-Langstrecke ("&amp;TEXT(AW34,"00")&amp;") Gesamt "&amp;TEXT(B34,"000")&amp;" Klasse "&amp;TEXT(L34,"00")&amp;" Platz "&amp;TEXT(E34,"000")&amp;" - Jahres-Wertung 2020"</f>
        <v>PCC-Langstrecke (02) Gesamt 019 Klasse 03 Platz 007 - Jahres-Wertung 2020</v>
      </c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</row>
    <row r="35" spans="1:81" s="16" customFormat="1" x14ac:dyDescent="0.2">
      <c r="B35" s="375">
        <v>21</v>
      </c>
      <c r="C35" s="304">
        <f ca="1">IF(M35=M34,C34,B35)</f>
        <v>21</v>
      </c>
      <c r="D35" s="304">
        <f t="shared" ca="1" si="0"/>
        <v>8</v>
      </c>
      <c r="E35" s="327">
        <v>8</v>
      </c>
      <c r="F35" s="400" t="s">
        <v>639</v>
      </c>
      <c r="G35" s="408" t="s">
        <v>81</v>
      </c>
      <c r="H35" s="408" t="s">
        <v>1083</v>
      </c>
      <c r="I35" s="257" t="s">
        <v>638</v>
      </c>
      <c r="J35" s="258" t="s">
        <v>640</v>
      </c>
      <c r="K35" s="408" t="s">
        <v>602</v>
      </c>
      <c r="L35" s="360">
        <v>3</v>
      </c>
      <c r="M35" s="198">
        <f ca="1">SUM(N35:AU35)</f>
        <v>85</v>
      </c>
      <c r="N35" s="363">
        <f ca="1">IF(COUNTIF(INDIRECT(N$5&amp;"!$F$4:$F$8000"),"="&amp;$F35)&gt;=1,SUMIF(INDIRECT(N$5&amp;"!$F$4:$F$8000"),"="&amp;$F35,INDIRECT(N$5&amp;"!$U$4:$U$8000")),"--- ")</f>
        <v>85</v>
      </c>
      <c r="O35" s="362"/>
      <c r="P35" s="363" t="str">
        <f ca="1">IF(COUNTIF(INDIRECT(P$5&amp;"!$F$4:$F$8000"),"="&amp;$F35)&gt;=1,SUMIF(INDIRECT(P$5&amp;"!$F$4:$F$8000"),"="&amp;$F35,INDIRECT(P$5&amp;"!$U$4:$U$8000")),"--- ")</f>
        <v xml:space="preserve">--- </v>
      </c>
      <c r="Q35" s="362"/>
      <c r="R35" s="363" t="str">
        <f ca="1">IF(COUNTIF(INDIRECT(R$5&amp;"!$F$4:$F$8000"),"="&amp;$F35)&gt;=1,SUMIF(INDIRECT(R$5&amp;"!$F$4:$F$8000"),"="&amp;$F35,INDIRECT(R$5&amp;"!$U$4:$U$8000")),"--- ")</f>
        <v xml:space="preserve">--- </v>
      </c>
      <c r="S35" s="362"/>
      <c r="T35" s="363" t="str">
        <f ca="1">IF(COUNTIF(INDIRECT(T$5&amp;"!$F$4:$F$8000"),"="&amp;$F35)&gt;=1,SUMIF(INDIRECT(T$5&amp;"!$F$4:$F$8000"),"="&amp;$F35,INDIRECT(T$5&amp;"!$U$4:$U$8000")),"--- ")</f>
        <v xml:space="preserve">--- </v>
      </c>
      <c r="U35" s="362"/>
      <c r="V35" s="363" t="str">
        <f ca="1">IF(COUNTIF(INDIRECT(V$5&amp;"!$F$4:$F$8000"),"="&amp;$F35)&gt;=1,SUMIF(INDIRECT(V$5&amp;"!$F$4:$F$8000"),"="&amp;$F35,INDIRECT(V$5&amp;"!$U$4:$U$8000")),"--- ")</f>
        <v xml:space="preserve">--- </v>
      </c>
      <c r="W35" s="362"/>
      <c r="X35" s="363" t="str">
        <f ca="1">IF(COUNTIF(INDIRECT(X$5&amp;"!$F$4:$F$8000"),"="&amp;$F35)&gt;=1,SUMIF(INDIRECT(X$5&amp;"!$F$4:$F$8000"),"="&amp;$F35,INDIRECT(X$5&amp;"!$U$4:$U$8000")),"--- ")</f>
        <v xml:space="preserve">--- </v>
      </c>
      <c r="Y35" s="362"/>
      <c r="Z35" s="363" t="str">
        <f ca="1">IF(COUNTIF(INDIRECT(Z$5&amp;"!$F$4:$F$8000"),"="&amp;$F35)&gt;=1,SUMIF(INDIRECT(Z$5&amp;"!$F$4:$F$8000"),"="&amp;$F35,INDIRECT(Z$5&amp;"!$U$4:$U$8000")),"--- ")</f>
        <v xml:space="preserve">--- </v>
      </c>
      <c r="AA35" s="364"/>
      <c r="AB35" s="363" t="str">
        <f ca="1">IF(COUNTIF(INDIRECT(AB$5&amp;"!$F$4:$F$8000"),"="&amp;$F35)&gt;=1,SUMIF(INDIRECT(AB$5&amp;"!$F$4:$F$8000"),"="&amp;$F35,INDIRECT(AB$5&amp;"!$U$4:$U$8000")),"--- ")</f>
        <v xml:space="preserve">--- </v>
      </c>
      <c r="AC35" s="364"/>
      <c r="AD35" s="363" t="str">
        <f ca="1">IF(COUNTIF(INDIRECT(AD$5&amp;"!$F$4:$F$8000"),"="&amp;$F35)&gt;=1,SUMIF(INDIRECT(AD$5&amp;"!$F$4:$F$8000"),"="&amp;$F35,INDIRECT(AD$5&amp;"!$U$4:$U$8000")),"--- ")</f>
        <v xml:space="preserve">--- </v>
      </c>
      <c r="AE35" s="365"/>
      <c r="AF35" s="191"/>
      <c r="AG35" s="171"/>
      <c r="AH35" s="171"/>
      <c r="AI35" s="171"/>
      <c r="AJ35" s="171"/>
      <c r="AK35" s="171"/>
      <c r="AL35" s="180"/>
      <c r="AM35" s="180"/>
      <c r="AN35" s="180"/>
      <c r="AO35" s="181"/>
      <c r="AP35" s="182"/>
      <c r="AQ35" s="171"/>
      <c r="AR35" s="171"/>
      <c r="AS35" s="171"/>
      <c r="AT35" s="171"/>
      <c r="AU35" s="183"/>
      <c r="AV35" s="98"/>
      <c r="AW35" s="272">
        <f ca="1">COUNT(N35:AU35)</f>
        <v>1</v>
      </c>
      <c r="AX35" s="270">
        <f>L35</f>
        <v>3</v>
      </c>
      <c r="AY35" s="14">
        <v>1</v>
      </c>
      <c r="AZ35" s="304">
        <f>L35</f>
        <v>3</v>
      </c>
      <c r="BA35" s="304" t="str">
        <f ca="1">IF(AW35&gt;0,F35,"")</f>
        <v>CW77149</v>
      </c>
      <c r="BB35" s="304">
        <f ca="1">IF(AW35&gt;=4,1,0)</f>
        <v>0</v>
      </c>
      <c r="BC35" s="98" t="str">
        <f ca="1">IF(LEFT(BA35,4)&lt;&gt;"Gast","Eingeschrieben","Nicht eingeschrieben")</f>
        <v>Eingeschrieben</v>
      </c>
      <c r="BD35" s="12" t="str">
        <f ca="1">IF(AW35&gt;=3,"Eingeladen",IF(AW35&lt;3,"KeinMail","NurMail"))</f>
        <v>KeinMail</v>
      </c>
      <c r="BE35" s="98" t="str">
        <f ca="1">"PCC-Langstrecke ("&amp;TEXT(AW35,"00")&amp;") Gesamt "&amp;TEXT(B35,"000")&amp;" Klasse "&amp;TEXT(L35,"00")&amp;" Platz "&amp;TEXT(E35,"000")&amp;" - Jahres-Wertung 2020"</f>
        <v>PCC-Langstrecke (01) Gesamt 021 Klasse 03 Platz 008 - Jahres-Wertung 2020</v>
      </c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</row>
    <row r="36" spans="1:81" s="16" customFormat="1" x14ac:dyDescent="0.2">
      <c r="B36" s="375">
        <v>22</v>
      </c>
      <c r="C36" s="304">
        <f ca="1">IF(M36=M35,C35,B36)</f>
        <v>22</v>
      </c>
      <c r="D36" s="304">
        <f t="shared" ca="1" si="0"/>
        <v>9</v>
      </c>
      <c r="E36" s="327">
        <v>9</v>
      </c>
      <c r="F36" s="247" t="s">
        <v>1065</v>
      </c>
      <c r="G36" s="247" t="s">
        <v>81</v>
      </c>
      <c r="H36" s="247" t="s">
        <v>1088</v>
      </c>
      <c r="I36" s="247" t="s">
        <v>569</v>
      </c>
      <c r="J36" s="359" t="s">
        <v>1072</v>
      </c>
      <c r="K36" s="359" t="s">
        <v>1076</v>
      </c>
      <c r="L36" s="360">
        <v>3</v>
      </c>
      <c r="M36" s="198">
        <f ca="1">SUM(N36:AU36)</f>
        <v>75</v>
      </c>
      <c r="N36" s="363">
        <f ca="1">IF(COUNTIF(INDIRECT(N$5&amp;"!$F$4:$F$8000"),"="&amp;$F36)&gt;=1,SUMIF(INDIRECT(N$5&amp;"!$F$4:$F$8000"),"="&amp;$F36,INDIRECT(N$5&amp;"!$U$4:$U$8000")),"--- ")</f>
        <v>35</v>
      </c>
      <c r="O36" s="362"/>
      <c r="P36" s="363" t="str">
        <f ca="1">IF(COUNTIF(INDIRECT(P$5&amp;"!$F$4:$F$8000"),"="&amp;$F36)&gt;=1,SUMIF(INDIRECT(P$5&amp;"!$F$4:$F$8000"),"="&amp;$F36,INDIRECT(P$5&amp;"!$U$4:$U$8000")),"--- ")</f>
        <v xml:space="preserve">--- </v>
      </c>
      <c r="Q36" s="362"/>
      <c r="R36" s="363" t="str">
        <f ca="1">IF(COUNTIF(INDIRECT(R$5&amp;"!$F$4:$F$8000"),"="&amp;$F36)&gt;=1,SUMIF(INDIRECT(R$5&amp;"!$F$4:$F$8000"),"="&amp;$F36,INDIRECT(R$5&amp;"!$U$4:$U$8000")),"--- ")</f>
        <v xml:space="preserve">--- </v>
      </c>
      <c r="S36" s="362"/>
      <c r="T36" s="363">
        <f ca="1">IF(COUNTIF(INDIRECT(T$5&amp;"!$F$4:$F$8000"),"="&amp;$F36)&gt;=1,SUMIF(INDIRECT(T$5&amp;"!$F$4:$F$8000"),"="&amp;$F36,INDIRECT(T$5&amp;"!$U$4:$U$8000")),"--- ")</f>
        <v>40</v>
      </c>
      <c r="U36" s="362"/>
      <c r="V36" s="363" t="str">
        <f ca="1">IF(COUNTIF(INDIRECT(V$5&amp;"!$F$4:$F$8000"),"="&amp;$F36)&gt;=1,SUMIF(INDIRECT(V$5&amp;"!$F$4:$F$8000"),"="&amp;$F36,INDIRECT(V$5&amp;"!$U$4:$U$8000")),"--- ")</f>
        <v xml:space="preserve">--- </v>
      </c>
      <c r="W36" s="362"/>
      <c r="X36" s="363" t="str">
        <f ca="1">IF(COUNTIF(INDIRECT(X$5&amp;"!$F$4:$F$8000"),"="&amp;$F36)&gt;=1,SUMIF(INDIRECT(X$5&amp;"!$F$4:$F$8000"),"="&amp;$F36,INDIRECT(X$5&amp;"!$U$4:$U$8000")),"--- ")</f>
        <v xml:space="preserve">--- </v>
      </c>
      <c r="Y36" s="362"/>
      <c r="Z36" s="363" t="str">
        <f ca="1">IF(COUNTIF(INDIRECT(Z$5&amp;"!$F$4:$F$8000"),"="&amp;$F36)&gt;=1,SUMIF(INDIRECT(Z$5&amp;"!$F$4:$F$8000"),"="&amp;$F36,INDIRECT(Z$5&amp;"!$U$4:$U$8000")),"--- ")</f>
        <v xml:space="preserve">--- </v>
      </c>
      <c r="AA36" s="364"/>
      <c r="AB36" s="363" t="str">
        <f ca="1">IF(COUNTIF(INDIRECT(AB$5&amp;"!$F$4:$F$8000"),"="&amp;$F36)&gt;=1,SUMIF(INDIRECT(AB$5&amp;"!$F$4:$F$8000"),"="&amp;$F36,INDIRECT(AB$5&amp;"!$U$4:$U$8000")),"--- ")</f>
        <v xml:space="preserve">--- </v>
      </c>
      <c r="AC36" s="364"/>
      <c r="AD36" s="363" t="str">
        <f ca="1">IF(COUNTIF(INDIRECT(AD$5&amp;"!$F$4:$F$8000"),"="&amp;$F36)&gt;=1,SUMIF(INDIRECT(AD$5&amp;"!$F$4:$F$8000"),"="&amp;$F36,INDIRECT(AD$5&amp;"!$U$4:$U$8000")),"--- ")</f>
        <v xml:space="preserve">--- </v>
      </c>
      <c r="AE36" s="365"/>
      <c r="AF36" s="191"/>
      <c r="AG36" s="171"/>
      <c r="AH36" s="171"/>
      <c r="AI36" s="171"/>
      <c r="AJ36" s="171"/>
      <c r="AK36" s="171"/>
      <c r="AL36" s="180"/>
      <c r="AM36" s="180"/>
      <c r="AN36" s="180"/>
      <c r="AO36" s="181"/>
      <c r="AP36" s="182"/>
      <c r="AQ36" s="171"/>
      <c r="AR36" s="171"/>
      <c r="AS36" s="171"/>
      <c r="AT36" s="171"/>
      <c r="AU36" s="183"/>
      <c r="AV36" s="98"/>
      <c r="AW36" s="272">
        <f ca="1">COUNT(N36:AU36)</f>
        <v>2</v>
      </c>
      <c r="AX36" s="270">
        <f>L36</f>
        <v>3</v>
      </c>
      <c r="AY36" s="14">
        <v>1</v>
      </c>
      <c r="AZ36" s="304">
        <f>L36</f>
        <v>3</v>
      </c>
      <c r="BA36" s="304" t="str">
        <f ca="1">IF(AW36&gt;0,F36,"")</f>
        <v>CR53335</v>
      </c>
      <c r="BB36" s="304">
        <f ca="1">IF(AW36&gt;=4,1,0)</f>
        <v>0</v>
      </c>
      <c r="BC36" s="98" t="str">
        <f ca="1">IF(LEFT(BA36,4)&lt;&gt;"Gast","Eingeschrieben","Nicht eingeschrieben")</f>
        <v>Eingeschrieben</v>
      </c>
      <c r="BD36" s="12" t="str">
        <f ca="1">IF(AW36&gt;=3,"Eingeladen",IF(AW36&lt;3,"KeinMail","NurMail"))</f>
        <v>KeinMail</v>
      </c>
      <c r="BE36" s="98" t="str">
        <f ca="1">"PCC-Langstrecke ("&amp;TEXT(AW36,"00")&amp;") Gesamt "&amp;TEXT(B36,"000")&amp;" Klasse "&amp;TEXT(L36,"00")&amp;" Platz "&amp;TEXT(E36,"000")&amp;" - Jahres-Wertung 2020"</f>
        <v>PCC-Langstrecke (02) Gesamt 022 Klasse 03 Platz 009 - Jahres-Wertung 2020</v>
      </c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</row>
    <row r="37" spans="1:81" s="16" customFormat="1" x14ac:dyDescent="0.2">
      <c r="B37" s="375">
        <v>23</v>
      </c>
      <c r="C37" s="304">
        <f ca="1">IF(M37=M36,C36,B37)</f>
        <v>23</v>
      </c>
      <c r="D37" s="304">
        <f t="shared" ca="1" si="0"/>
        <v>10</v>
      </c>
      <c r="E37" s="327">
        <v>10</v>
      </c>
      <c r="F37" s="247" t="s">
        <v>1066</v>
      </c>
      <c r="G37" s="247" t="s">
        <v>81</v>
      </c>
      <c r="H37" s="247" t="s">
        <v>1090</v>
      </c>
      <c r="I37" s="304" t="s">
        <v>610</v>
      </c>
      <c r="J37" s="359" t="s">
        <v>1073</v>
      </c>
      <c r="K37" s="359" t="s">
        <v>545</v>
      </c>
      <c r="L37" s="360">
        <v>3</v>
      </c>
      <c r="M37" s="198">
        <f ca="1">SUM(N37:AU37)</f>
        <v>71</v>
      </c>
      <c r="N37" s="363">
        <f ca="1">IF(COUNTIF(INDIRECT(N$5&amp;"!$F$4:$F$8000"),"="&amp;$F37)&gt;=1,SUMIF(INDIRECT(N$5&amp;"!$F$4:$F$8000"),"="&amp;$F37,INDIRECT(N$5&amp;"!$U$4:$U$8000")),"--- ")</f>
        <v>36</v>
      </c>
      <c r="O37" s="362"/>
      <c r="P37" s="363" t="str">
        <f ca="1">IF(COUNTIF(INDIRECT(P$5&amp;"!$F$4:$F$8000"),"="&amp;$F37)&gt;=1,SUMIF(INDIRECT(P$5&amp;"!$F$4:$F$8000"),"="&amp;$F37,INDIRECT(P$5&amp;"!$U$4:$U$8000")),"--- ")</f>
        <v xml:space="preserve">--- </v>
      </c>
      <c r="Q37" s="362"/>
      <c r="R37" s="363">
        <f ca="1">IF(COUNTIF(INDIRECT(R$5&amp;"!$F$4:$F$8000"),"="&amp;$F37)&gt;=1,SUMIF(INDIRECT(R$5&amp;"!$F$4:$F$8000"),"="&amp;$F37,INDIRECT(R$5&amp;"!$U$4:$U$8000")),"--- ")</f>
        <v>35</v>
      </c>
      <c r="S37" s="362"/>
      <c r="T37" s="363" t="str">
        <f ca="1">IF(COUNTIF(INDIRECT(T$5&amp;"!$F$4:$F$8000"),"="&amp;$F37)&gt;=1,SUMIF(INDIRECT(T$5&amp;"!$F$4:$F$8000"),"="&amp;$F37,INDIRECT(T$5&amp;"!$U$4:$U$8000")),"--- ")</f>
        <v xml:space="preserve">--- </v>
      </c>
      <c r="U37" s="362"/>
      <c r="V37" s="363" t="str">
        <f ca="1">IF(COUNTIF(INDIRECT(V$5&amp;"!$F$4:$F$8000"),"="&amp;$F37)&gt;=1,SUMIF(INDIRECT(V$5&amp;"!$F$4:$F$8000"),"="&amp;$F37,INDIRECT(V$5&amp;"!$U$4:$U$8000")),"--- ")</f>
        <v xml:space="preserve">--- </v>
      </c>
      <c r="W37" s="362"/>
      <c r="X37" s="363" t="str">
        <f ca="1">IF(COUNTIF(INDIRECT(X$5&amp;"!$F$4:$F$8000"),"="&amp;$F37)&gt;=1,SUMIF(INDIRECT(X$5&amp;"!$F$4:$F$8000"),"="&amp;$F37,INDIRECT(X$5&amp;"!$U$4:$U$8000")),"--- ")</f>
        <v xml:space="preserve">--- </v>
      </c>
      <c r="Y37" s="362"/>
      <c r="Z37" s="363" t="str">
        <f ca="1">IF(COUNTIF(INDIRECT(Z$5&amp;"!$F$4:$F$8000"),"="&amp;$F37)&gt;=1,SUMIF(INDIRECT(Z$5&amp;"!$F$4:$F$8000"),"="&amp;$F37,INDIRECT(Z$5&amp;"!$U$4:$U$8000")),"--- ")</f>
        <v xml:space="preserve">--- </v>
      </c>
      <c r="AA37" s="364"/>
      <c r="AB37" s="363" t="str">
        <f ca="1">IF(COUNTIF(INDIRECT(AB$5&amp;"!$F$4:$F$8000"),"="&amp;$F37)&gt;=1,SUMIF(INDIRECT(AB$5&amp;"!$F$4:$F$8000"),"="&amp;$F37,INDIRECT(AB$5&amp;"!$U$4:$U$8000")),"--- ")</f>
        <v xml:space="preserve">--- </v>
      </c>
      <c r="AC37" s="364"/>
      <c r="AD37" s="363" t="str">
        <f ca="1">IF(COUNTIF(INDIRECT(AD$5&amp;"!$F$4:$F$8000"),"="&amp;$F37)&gt;=1,SUMIF(INDIRECT(AD$5&amp;"!$F$4:$F$8000"),"="&amp;$F37,INDIRECT(AD$5&amp;"!$U$4:$U$8000")),"--- ")</f>
        <v xml:space="preserve">--- </v>
      </c>
      <c r="AE37" s="365"/>
      <c r="AF37" s="191"/>
      <c r="AG37" s="171"/>
      <c r="AH37" s="171"/>
      <c r="AI37" s="171"/>
      <c r="AJ37" s="171"/>
      <c r="AK37" s="171"/>
      <c r="AL37" s="180"/>
      <c r="AM37" s="180"/>
      <c r="AN37" s="180"/>
      <c r="AO37" s="181"/>
      <c r="AP37" s="182"/>
      <c r="AQ37" s="171"/>
      <c r="AR37" s="171"/>
      <c r="AS37" s="171"/>
      <c r="AT37" s="171"/>
      <c r="AU37" s="183"/>
      <c r="AV37" s="98"/>
      <c r="AW37" s="272">
        <f ca="1">COUNT(N37:AU37)</f>
        <v>2</v>
      </c>
      <c r="AX37" s="270">
        <f>L37</f>
        <v>3</v>
      </c>
      <c r="AY37" s="14">
        <v>1</v>
      </c>
      <c r="AZ37" s="304">
        <f>L37</f>
        <v>3</v>
      </c>
      <c r="BA37" s="304" t="str">
        <f ca="1">IF(AW37&gt;0,F37,"")</f>
        <v>CI28226</v>
      </c>
      <c r="BB37" s="304">
        <f ca="1">IF(AW37&gt;=4,1,0)</f>
        <v>0</v>
      </c>
      <c r="BC37" s="98" t="str">
        <f ca="1">IF(LEFT(BA37,4)&lt;&gt;"Gast","Eingeschrieben","Nicht eingeschrieben")</f>
        <v>Eingeschrieben</v>
      </c>
      <c r="BD37" s="12" t="str">
        <f ca="1">IF(AW37&gt;=3,"Eingeladen",IF(AW37&lt;3,"KeinMail","NurMail"))</f>
        <v>KeinMail</v>
      </c>
      <c r="BE37" s="98" t="str">
        <f ca="1">"PCC-Langstrecke ("&amp;TEXT(AW37,"00")&amp;") Gesamt "&amp;TEXT(B37,"000")&amp;" Klasse "&amp;TEXT(L37,"00")&amp;" Platz "&amp;TEXT(E37,"000")&amp;" - Jahres-Wertung 2020"</f>
        <v>PCC-Langstrecke (02) Gesamt 023 Klasse 03 Platz 010 - Jahres-Wertung 2020</v>
      </c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</row>
    <row r="38" spans="1:81" s="16" customFormat="1" x14ac:dyDescent="0.2">
      <c r="B38" s="375">
        <v>26</v>
      </c>
      <c r="C38" s="304">
        <f ca="1">IF(M38=M37,C37,B38)</f>
        <v>26</v>
      </c>
      <c r="D38" s="304">
        <f t="shared" ca="1" si="0"/>
        <v>11</v>
      </c>
      <c r="E38" s="327">
        <v>11</v>
      </c>
      <c r="F38" s="247" t="s">
        <v>2945</v>
      </c>
      <c r="G38" s="247" t="s">
        <v>81</v>
      </c>
      <c r="H38" s="247" t="s">
        <v>3227</v>
      </c>
      <c r="I38" s="247" t="s">
        <v>398</v>
      </c>
      <c r="J38" s="247" t="s">
        <v>2945</v>
      </c>
      <c r="K38" s="359" t="s">
        <v>602</v>
      </c>
      <c r="L38" s="360">
        <v>3</v>
      </c>
      <c r="M38" s="198">
        <f ca="1">SUM(N38:AU38)</f>
        <v>39</v>
      </c>
      <c r="N38" s="363" t="str">
        <f ca="1">IF(COUNTIF(INDIRECT(N$5&amp;"!$F$4:$F$8000"),"="&amp;$F38)&gt;=1,SUMIF(INDIRECT(N$5&amp;"!$F$4:$F$8000"),"="&amp;$F38,INDIRECT(N$5&amp;"!$U$4:$U$8000")),"--- ")</f>
        <v xml:space="preserve">--- </v>
      </c>
      <c r="O38" s="362"/>
      <c r="P38" s="363" t="str">
        <f ca="1">IF(COUNTIF(INDIRECT(P$5&amp;"!$F$4:$F$8000"),"="&amp;$F38)&gt;=1,SUMIF(INDIRECT(P$5&amp;"!$F$4:$F$8000"),"="&amp;$F38,INDIRECT(P$5&amp;"!$U$4:$U$8000")),"--- ")</f>
        <v xml:space="preserve">--- </v>
      </c>
      <c r="Q38" s="362"/>
      <c r="R38" s="363" t="str">
        <f ca="1">IF(COUNTIF(INDIRECT(R$5&amp;"!$F$4:$F$8000"),"="&amp;$F38)&gt;=1,SUMIF(INDIRECT(R$5&amp;"!$F$4:$F$8000"),"="&amp;$F38,INDIRECT(R$5&amp;"!$U$4:$U$8000")),"--- ")</f>
        <v xml:space="preserve">--- </v>
      </c>
      <c r="S38" s="362"/>
      <c r="T38" s="363">
        <f ca="1">IF(COUNTIF(INDIRECT(T$5&amp;"!$F$4:$F$8000"),"="&amp;$F38)&gt;=1,SUMIF(INDIRECT(T$5&amp;"!$F$4:$F$8000"),"="&amp;$F38,INDIRECT(T$5&amp;"!$U$4:$U$8000")),"--- ")</f>
        <v>39</v>
      </c>
      <c r="U38" s="362"/>
      <c r="V38" s="363" t="str">
        <f ca="1">IF(COUNTIF(INDIRECT(V$5&amp;"!$F$4:$F$8000"),"="&amp;$F38)&gt;=1,SUMIF(INDIRECT(V$5&amp;"!$F$4:$F$8000"),"="&amp;$F38,INDIRECT(V$5&amp;"!$U$4:$U$8000")),"--- ")</f>
        <v xml:space="preserve">--- </v>
      </c>
      <c r="W38" s="362"/>
      <c r="X38" s="363" t="str">
        <f ca="1">IF(COUNTIF(INDIRECT(X$5&amp;"!$F$4:$F$8000"),"="&amp;$F38)&gt;=1,SUMIF(INDIRECT(X$5&amp;"!$F$4:$F$8000"),"="&amp;$F38,INDIRECT(X$5&amp;"!$U$4:$U$8000")),"--- ")</f>
        <v xml:space="preserve">--- </v>
      </c>
      <c r="Y38" s="362"/>
      <c r="Z38" s="363" t="str">
        <f ca="1">IF(COUNTIF(INDIRECT(Z$5&amp;"!$F$4:$F$8000"),"="&amp;$F38)&gt;=1,SUMIF(INDIRECT(Z$5&amp;"!$F$4:$F$8000"),"="&amp;$F38,INDIRECT(Z$5&amp;"!$U$4:$U$8000")),"--- ")</f>
        <v xml:space="preserve">--- </v>
      </c>
      <c r="AA38" s="364"/>
      <c r="AB38" s="363" t="str">
        <f ca="1">IF(COUNTIF(INDIRECT(AB$5&amp;"!$F$4:$F$8000"),"="&amp;$F38)&gt;=1,SUMIF(INDIRECT(AB$5&amp;"!$F$4:$F$8000"),"="&amp;$F38,INDIRECT(AB$5&amp;"!$U$4:$U$8000")),"--- ")</f>
        <v xml:space="preserve">--- </v>
      </c>
      <c r="AC38" s="364"/>
      <c r="AD38" s="363" t="str">
        <f ca="1">IF(COUNTIF(INDIRECT(AD$5&amp;"!$F$4:$F$8000"),"="&amp;$F38)&gt;=1,SUMIF(INDIRECT(AD$5&amp;"!$F$4:$F$8000"),"="&amp;$F38,INDIRECT(AD$5&amp;"!$U$4:$U$8000")),"--- ")</f>
        <v xml:space="preserve">--- </v>
      </c>
      <c r="AE38" s="365"/>
      <c r="AF38" s="191"/>
      <c r="AG38" s="171"/>
      <c r="AH38" s="171"/>
      <c r="AI38" s="171"/>
      <c r="AJ38" s="171"/>
      <c r="AK38" s="171"/>
      <c r="AL38" s="180"/>
      <c r="AM38" s="180"/>
      <c r="AN38" s="180"/>
      <c r="AO38" s="181"/>
      <c r="AP38" s="182"/>
      <c r="AQ38" s="171"/>
      <c r="AR38" s="171"/>
      <c r="AS38" s="171"/>
      <c r="AT38" s="171"/>
      <c r="AU38" s="183"/>
      <c r="AV38" s="98"/>
      <c r="AW38" s="272">
        <f ca="1">COUNT(N38:AU38)</f>
        <v>1</v>
      </c>
      <c r="AX38" s="270">
        <f>L38</f>
        <v>3</v>
      </c>
      <c r="AY38" s="14">
        <v>1</v>
      </c>
      <c r="AZ38" s="304">
        <f>L38</f>
        <v>3</v>
      </c>
      <c r="BA38" s="304" t="str">
        <f ca="1">IF(AW38&gt;0,F38,"")</f>
        <v>CS62459</v>
      </c>
      <c r="BB38" s="304">
        <f ca="1">IF(AW38&gt;=4,1,0)</f>
        <v>0</v>
      </c>
      <c r="BC38" s="98" t="str">
        <f ca="1">IF(LEFT(BA38,4)&lt;&gt;"Gast","Eingeschrieben","Nicht eingeschrieben")</f>
        <v>Eingeschrieben</v>
      </c>
      <c r="BD38" s="12" t="str">
        <f ca="1">IF(AW38&gt;=3,"Eingeladen",IF(AW38&lt;3,"KeinMail","NurMail"))</f>
        <v>KeinMail</v>
      </c>
      <c r="BE38" s="98" t="str">
        <f ca="1">"PCC-Langstrecke ("&amp;TEXT(AW38,"00")&amp;") Gesamt "&amp;TEXT(B38,"000")&amp;" Klasse "&amp;TEXT(L38,"00")&amp;" Platz "&amp;TEXT(E38,"000")&amp;" - Jahres-Wertung 2020"</f>
        <v>PCC-Langstrecke (01) Gesamt 026 Klasse 03 Platz 011 - Jahres-Wertung 2020</v>
      </c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</row>
    <row r="39" spans="1:81" s="16" customFormat="1" x14ac:dyDescent="0.2">
      <c r="B39" s="375">
        <v>29</v>
      </c>
      <c r="C39" s="304">
        <f ca="1">IF(M39=M38,C38,B39)</f>
        <v>29</v>
      </c>
      <c r="D39" s="304">
        <f t="shared" ca="1" si="0"/>
        <v>12</v>
      </c>
      <c r="E39" s="327">
        <v>12</v>
      </c>
      <c r="F39" s="247" t="s">
        <v>1970</v>
      </c>
      <c r="G39" s="247" t="s">
        <v>1973</v>
      </c>
      <c r="H39" s="247" t="s">
        <v>2158</v>
      </c>
      <c r="I39" s="247" t="s">
        <v>1969</v>
      </c>
      <c r="J39" s="359" t="s">
        <v>1971</v>
      </c>
      <c r="K39" s="359" t="s">
        <v>1972</v>
      </c>
      <c r="L39" s="360">
        <v>3</v>
      </c>
      <c r="M39" s="198">
        <f ca="1">SUM(N39:AU39)</f>
        <v>35</v>
      </c>
      <c r="N39" s="363" t="str">
        <f ca="1">IF(COUNTIF(INDIRECT(N$5&amp;"!$F$4:$F$8000"),"="&amp;$F39)&gt;=1,SUMIF(INDIRECT(N$5&amp;"!$F$4:$F$8000"),"="&amp;$F39,INDIRECT(N$5&amp;"!$U$4:$U$8000")),"--- ")</f>
        <v xml:space="preserve">--- </v>
      </c>
      <c r="O39" s="362"/>
      <c r="P39" s="363">
        <f ca="1">IF(COUNTIF(INDIRECT(P$5&amp;"!$F$4:$F$8000"),"="&amp;$F39)&gt;=1,SUMIF(INDIRECT(P$5&amp;"!$F$4:$F$8000"),"="&amp;$F39,INDIRECT(P$5&amp;"!$U$4:$U$8000")),"--- ")</f>
        <v>35</v>
      </c>
      <c r="Q39" s="362"/>
      <c r="R39" s="363" t="str">
        <f ca="1">IF(COUNTIF(INDIRECT(R$5&amp;"!$F$4:$F$8000"),"="&amp;$F39)&gt;=1,SUMIF(INDIRECT(R$5&amp;"!$F$4:$F$8000"),"="&amp;$F39,INDIRECT(R$5&amp;"!$U$4:$U$8000")),"--- ")</f>
        <v xml:space="preserve">--- </v>
      </c>
      <c r="S39" s="362"/>
      <c r="T39" s="363" t="str">
        <f ca="1">IF(COUNTIF(INDIRECT(T$5&amp;"!$F$4:$F$8000"),"="&amp;$F39)&gt;=1,SUMIF(INDIRECT(T$5&amp;"!$F$4:$F$8000"),"="&amp;$F39,INDIRECT(T$5&amp;"!$U$4:$U$8000")),"--- ")</f>
        <v xml:space="preserve">--- </v>
      </c>
      <c r="U39" s="362"/>
      <c r="V39" s="363" t="str">
        <f ca="1">IF(COUNTIF(INDIRECT(V$5&amp;"!$F$4:$F$8000"),"="&amp;$F39)&gt;=1,SUMIF(INDIRECT(V$5&amp;"!$F$4:$F$8000"),"="&amp;$F39,INDIRECT(V$5&amp;"!$U$4:$U$8000")),"--- ")</f>
        <v xml:space="preserve">--- </v>
      </c>
      <c r="W39" s="362"/>
      <c r="X39" s="363" t="str">
        <f ca="1">IF(COUNTIF(INDIRECT(X$5&amp;"!$F$4:$F$8000"),"="&amp;$F39)&gt;=1,SUMIF(INDIRECT(X$5&amp;"!$F$4:$F$8000"),"="&amp;$F39,INDIRECT(X$5&amp;"!$U$4:$U$8000")),"--- ")</f>
        <v xml:space="preserve">--- </v>
      </c>
      <c r="Y39" s="362"/>
      <c r="Z39" s="363" t="str">
        <f ca="1">IF(COUNTIF(INDIRECT(Z$5&amp;"!$F$4:$F$8000"),"="&amp;$F39)&gt;=1,SUMIF(INDIRECT(Z$5&amp;"!$F$4:$F$8000"),"="&amp;$F39,INDIRECT(Z$5&amp;"!$U$4:$U$8000")),"--- ")</f>
        <v xml:space="preserve">--- </v>
      </c>
      <c r="AA39" s="364"/>
      <c r="AB39" s="363" t="str">
        <f ca="1">IF(COUNTIF(INDIRECT(AB$5&amp;"!$F$4:$F$8000"),"="&amp;$F39)&gt;=1,SUMIF(INDIRECT(AB$5&amp;"!$F$4:$F$8000"),"="&amp;$F39,INDIRECT(AB$5&amp;"!$U$4:$U$8000")),"--- ")</f>
        <v xml:space="preserve">--- </v>
      </c>
      <c r="AC39" s="364"/>
      <c r="AD39" s="363" t="str">
        <f ca="1">IF(COUNTIF(INDIRECT(AD$5&amp;"!$F$4:$F$8000"),"="&amp;$F39)&gt;=1,SUMIF(INDIRECT(AD$5&amp;"!$F$4:$F$8000"),"="&amp;$F39,INDIRECT(AD$5&amp;"!$U$4:$U$8000")),"--- ")</f>
        <v xml:space="preserve">--- </v>
      </c>
      <c r="AE39" s="365"/>
      <c r="AF39" s="191"/>
      <c r="AG39" s="171"/>
      <c r="AH39" s="171"/>
      <c r="AI39" s="171"/>
      <c r="AJ39" s="171"/>
      <c r="AK39" s="171"/>
      <c r="AL39" s="180"/>
      <c r="AM39" s="180"/>
      <c r="AN39" s="180"/>
      <c r="AO39" s="181"/>
      <c r="AP39" s="182"/>
      <c r="AQ39" s="171"/>
      <c r="AR39" s="171"/>
      <c r="AS39" s="171"/>
      <c r="AT39" s="171"/>
      <c r="AU39" s="183"/>
      <c r="AV39" s="98"/>
      <c r="AW39" s="272">
        <f ca="1">COUNT(N39:AU39)</f>
        <v>1</v>
      </c>
      <c r="AX39" s="270">
        <f>L39</f>
        <v>3</v>
      </c>
      <c r="AY39" s="14">
        <v>1</v>
      </c>
      <c r="AZ39" s="304">
        <f>L39</f>
        <v>3</v>
      </c>
      <c r="BA39" s="304" t="str">
        <f ca="1">IF(AW39&gt;0,F39,"")</f>
        <v>CO48349</v>
      </c>
      <c r="BB39" s="304">
        <f ca="1">IF(AW39&gt;=4,1,0)</f>
        <v>0</v>
      </c>
      <c r="BC39" s="98" t="str">
        <f ca="1">IF(LEFT(BA39,4)&lt;&gt;"Gast","Eingeschrieben","Nicht eingeschrieben")</f>
        <v>Eingeschrieben</v>
      </c>
      <c r="BD39" s="12" t="str">
        <f ca="1">IF(AW39&gt;=3,"Eingeladen",IF(AW39&lt;3,"KeinMail","NurMail"))</f>
        <v>KeinMail</v>
      </c>
      <c r="BE39" s="98" t="str">
        <f ca="1">"PCC-Langstrecke ("&amp;TEXT(AW39,"00")&amp;") Gesamt "&amp;TEXT(B39,"000")&amp;" Klasse "&amp;TEXT(L39,"00")&amp;" Platz "&amp;TEXT(E39,"000")&amp;" - Jahres-Wertung 2020"</f>
        <v>PCC-Langstrecke (01) Gesamt 029 Klasse 03 Platz 012 - Jahres-Wertung 2020</v>
      </c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</row>
    <row r="40" spans="1:81" s="16" customFormat="1" x14ac:dyDescent="0.2">
      <c r="B40" s="375">
        <v>29</v>
      </c>
      <c r="C40" s="304">
        <f ca="1">IF(M40=M39,C39,B40)</f>
        <v>29</v>
      </c>
      <c r="D40" s="304">
        <f t="shared" ca="1" si="0"/>
        <v>12</v>
      </c>
      <c r="E40" s="327">
        <v>12</v>
      </c>
      <c r="F40" s="400" t="s">
        <v>2700</v>
      </c>
      <c r="G40" s="408"/>
      <c r="H40" s="408" t="s">
        <v>2701</v>
      </c>
      <c r="I40" s="257">
        <v>0</v>
      </c>
      <c r="J40" s="258"/>
      <c r="K40" s="408" t="s">
        <v>545</v>
      </c>
      <c r="L40" s="360">
        <v>3</v>
      </c>
      <c r="M40" s="198">
        <f ca="1">SUM(N40:AU40)</f>
        <v>35</v>
      </c>
      <c r="N40" s="363" t="str">
        <f ca="1">IF(COUNTIF(INDIRECT(N$5&amp;"!$F$4:$F$8000"),"="&amp;$F40)&gt;=1,SUMIF(INDIRECT(N$5&amp;"!$F$4:$F$8000"),"="&amp;$F40,INDIRECT(N$5&amp;"!$U$4:$U$8000")),"--- ")</f>
        <v xml:space="preserve">--- </v>
      </c>
      <c r="O40" s="362"/>
      <c r="P40" s="363" t="str">
        <f ca="1">IF(COUNTIF(INDIRECT(P$5&amp;"!$F$4:$F$8000"),"="&amp;$F40)&gt;=1,SUMIF(INDIRECT(P$5&amp;"!$F$4:$F$8000"),"="&amp;$F40,INDIRECT(P$5&amp;"!$U$4:$U$8000")),"--- ")</f>
        <v xml:space="preserve">--- </v>
      </c>
      <c r="Q40" s="362"/>
      <c r="R40" s="363">
        <f ca="1">IF(COUNTIF(INDIRECT(R$5&amp;"!$F$4:$F$8000"),"="&amp;$F40)&gt;=1,SUMIF(INDIRECT(R$5&amp;"!$F$4:$F$8000"),"="&amp;$F40,INDIRECT(R$5&amp;"!$U$4:$U$8000")),"--- ")</f>
        <v>35</v>
      </c>
      <c r="S40" s="362"/>
      <c r="T40" s="363" t="str">
        <f ca="1">IF(COUNTIF(INDIRECT(T$5&amp;"!$F$4:$F$8000"),"="&amp;$F40)&gt;=1,SUMIF(INDIRECT(T$5&amp;"!$F$4:$F$8000"),"="&amp;$F40,INDIRECT(T$5&amp;"!$U$4:$U$8000")),"--- ")</f>
        <v xml:space="preserve">--- </v>
      </c>
      <c r="U40" s="362"/>
      <c r="V40" s="363" t="str">
        <f ca="1">IF(COUNTIF(INDIRECT(V$5&amp;"!$F$4:$F$8000"),"="&amp;$F40)&gt;=1,SUMIF(INDIRECT(V$5&amp;"!$F$4:$F$8000"),"="&amp;$F40,INDIRECT(V$5&amp;"!$U$4:$U$8000")),"--- ")</f>
        <v xml:space="preserve">--- </v>
      </c>
      <c r="W40" s="362"/>
      <c r="X40" s="363" t="str">
        <f ca="1">IF(COUNTIF(INDIRECT(X$5&amp;"!$F$4:$F$8000"),"="&amp;$F40)&gt;=1,SUMIF(INDIRECT(X$5&amp;"!$F$4:$F$8000"),"="&amp;$F40,INDIRECT(X$5&amp;"!$U$4:$U$8000")),"--- ")</f>
        <v xml:space="preserve">--- </v>
      </c>
      <c r="Y40" s="362"/>
      <c r="Z40" s="363" t="str">
        <f ca="1">IF(COUNTIF(INDIRECT(Z$5&amp;"!$F$4:$F$8000"),"="&amp;$F40)&gt;=1,SUMIF(INDIRECT(Z$5&amp;"!$F$4:$F$8000"),"="&amp;$F40,INDIRECT(Z$5&amp;"!$U$4:$U$8000")),"--- ")</f>
        <v xml:space="preserve">--- </v>
      </c>
      <c r="AA40" s="364"/>
      <c r="AB40" s="363" t="str">
        <f ca="1">IF(COUNTIF(INDIRECT(AB$5&amp;"!$F$4:$F$8000"),"="&amp;$F40)&gt;=1,SUMIF(INDIRECT(AB$5&amp;"!$F$4:$F$8000"),"="&amp;$F40,INDIRECT(AB$5&amp;"!$U$4:$U$8000")),"--- ")</f>
        <v xml:space="preserve">--- </v>
      </c>
      <c r="AC40" s="364"/>
      <c r="AD40" s="363" t="str">
        <f ca="1">IF(COUNTIF(INDIRECT(AD$5&amp;"!$F$4:$F$8000"),"="&amp;$F40)&gt;=1,SUMIF(INDIRECT(AD$5&amp;"!$F$4:$F$8000"),"="&amp;$F40,INDIRECT(AD$5&amp;"!$U$4:$U$8000")),"--- ")</f>
        <v xml:space="preserve">--- </v>
      </c>
      <c r="AE40" s="365"/>
      <c r="AF40" s="191"/>
      <c r="AG40" s="171"/>
      <c r="AH40" s="171"/>
      <c r="AI40" s="171"/>
      <c r="AJ40" s="171"/>
      <c r="AK40" s="171"/>
      <c r="AL40" s="180"/>
      <c r="AM40" s="180"/>
      <c r="AN40" s="180"/>
      <c r="AO40" s="181"/>
      <c r="AP40" s="182"/>
      <c r="AQ40" s="171"/>
      <c r="AR40" s="171"/>
      <c r="AS40" s="171"/>
      <c r="AT40" s="171"/>
      <c r="AU40" s="183"/>
      <c r="AV40" s="98"/>
      <c r="AW40" s="272">
        <f ca="1">COUNT(N40:AU40)</f>
        <v>1</v>
      </c>
      <c r="AX40" s="270">
        <f>L40</f>
        <v>3</v>
      </c>
      <c r="AY40" s="14">
        <v>1</v>
      </c>
      <c r="AZ40" s="304">
        <f>L40</f>
        <v>3</v>
      </c>
      <c r="BA40" s="304" t="str">
        <f ca="1">IF(AW40&gt;0,F40,"")</f>
        <v>Gast Schupp Sebastian</v>
      </c>
      <c r="BB40" s="304">
        <f ca="1">IF(AW40&gt;=4,1,0)</f>
        <v>0</v>
      </c>
      <c r="BC40" s="98" t="str">
        <f ca="1">IF(LEFT(BA40,4)&lt;&gt;"Gast","Eingeschrieben","Nicht eingeschrieben")</f>
        <v>Nicht eingeschrieben</v>
      </c>
      <c r="BD40" s="12" t="str">
        <f ca="1">IF(AW40&gt;=3,"Eingeladen",IF(AW40&lt;3,"KeinMail","NurMail"))</f>
        <v>KeinMail</v>
      </c>
      <c r="BE40" s="98" t="str">
        <f ca="1">"PCC-Langstrecke ("&amp;TEXT(AW40,"00")&amp;") Gesamt "&amp;TEXT(B40,"000")&amp;" Klasse "&amp;TEXT(L40,"00")&amp;" Platz "&amp;TEXT(E40,"000")&amp;" - Jahres-Wertung 2020"</f>
        <v>PCC-Langstrecke (01) Gesamt 029 Klasse 03 Platz 012 - Jahres-Wertung 2020</v>
      </c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</row>
    <row r="41" spans="1:81" s="16" customFormat="1" x14ac:dyDescent="0.2">
      <c r="B41" s="375">
        <v>31</v>
      </c>
      <c r="C41" s="304">
        <f ca="1">IF(M41=M40,C40,B41)</f>
        <v>31</v>
      </c>
      <c r="D41" s="304">
        <f t="shared" ca="1" si="0"/>
        <v>14</v>
      </c>
      <c r="E41" s="327">
        <v>14</v>
      </c>
      <c r="F41" s="247" t="s">
        <v>3221</v>
      </c>
      <c r="G41" s="247" t="s">
        <v>3222</v>
      </c>
      <c r="H41" s="247" t="s">
        <v>3223</v>
      </c>
      <c r="I41" s="247" t="s">
        <v>74</v>
      </c>
      <c r="J41" s="247">
        <v>0</v>
      </c>
      <c r="K41" s="359" t="s">
        <v>3078</v>
      </c>
      <c r="L41" s="360">
        <v>3</v>
      </c>
      <c r="M41" s="198">
        <f ca="1">SUM(N41:AU41)</f>
        <v>34</v>
      </c>
      <c r="N41" s="363" t="str">
        <f ca="1">IF(COUNTIF(INDIRECT(N$5&amp;"!$F$4:$F$8000"),"="&amp;$F41)&gt;=1,SUMIF(INDIRECT(N$5&amp;"!$F$4:$F$8000"),"="&amp;$F41,INDIRECT(N$5&amp;"!$U$4:$U$8000")),"--- ")</f>
        <v xml:space="preserve">--- </v>
      </c>
      <c r="O41" s="362"/>
      <c r="P41" s="363" t="str">
        <f ca="1">IF(COUNTIF(INDIRECT(P$5&amp;"!$F$4:$F$8000"),"="&amp;$F41)&gt;=1,SUMIF(INDIRECT(P$5&amp;"!$F$4:$F$8000"),"="&amp;$F41,INDIRECT(P$5&amp;"!$U$4:$U$8000")),"--- ")</f>
        <v xml:space="preserve">--- </v>
      </c>
      <c r="Q41" s="362"/>
      <c r="R41" s="363" t="str">
        <f ca="1">IF(COUNTIF(INDIRECT(R$5&amp;"!$F$4:$F$8000"),"="&amp;$F41)&gt;=1,SUMIF(INDIRECT(R$5&amp;"!$F$4:$F$8000"),"="&amp;$F41,INDIRECT(R$5&amp;"!$U$4:$U$8000")),"--- ")</f>
        <v xml:space="preserve">--- </v>
      </c>
      <c r="S41" s="362"/>
      <c r="T41" s="363">
        <f ca="1">IF(COUNTIF(INDIRECT(T$5&amp;"!$F$4:$F$8000"),"="&amp;$F41)&gt;=1,SUMIF(INDIRECT(T$5&amp;"!$F$4:$F$8000"),"="&amp;$F41,INDIRECT(T$5&amp;"!$U$4:$U$8000")),"--- ")</f>
        <v>34</v>
      </c>
      <c r="U41" s="362"/>
      <c r="V41" s="363" t="str">
        <f ca="1">IF(COUNTIF(INDIRECT(V$5&amp;"!$F$4:$F$8000"),"="&amp;$F41)&gt;=1,SUMIF(INDIRECT(V$5&amp;"!$F$4:$F$8000"),"="&amp;$F41,INDIRECT(V$5&amp;"!$U$4:$U$8000")),"--- ")</f>
        <v xml:space="preserve">--- </v>
      </c>
      <c r="W41" s="362"/>
      <c r="X41" s="363" t="str">
        <f ca="1">IF(COUNTIF(INDIRECT(X$5&amp;"!$F$4:$F$8000"),"="&amp;$F41)&gt;=1,SUMIF(INDIRECT(X$5&amp;"!$F$4:$F$8000"),"="&amp;$F41,INDIRECT(X$5&amp;"!$U$4:$U$8000")),"--- ")</f>
        <v xml:space="preserve">--- </v>
      </c>
      <c r="Y41" s="362"/>
      <c r="Z41" s="363" t="str">
        <f ca="1">IF(COUNTIF(INDIRECT(Z$5&amp;"!$F$4:$F$8000"),"="&amp;$F41)&gt;=1,SUMIF(INDIRECT(Z$5&amp;"!$F$4:$F$8000"),"="&amp;$F41,INDIRECT(Z$5&amp;"!$U$4:$U$8000")),"--- ")</f>
        <v xml:space="preserve">--- </v>
      </c>
      <c r="AA41" s="364"/>
      <c r="AB41" s="363" t="str">
        <f ca="1">IF(COUNTIF(INDIRECT(AB$5&amp;"!$F$4:$F$8000"),"="&amp;$F41)&gt;=1,SUMIF(INDIRECT(AB$5&amp;"!$F$4:$F$8000"),"="&amp;$F41,INDIRECT(AB$5&amp;"!$U$4:$U$8000")),"--- ")</f>
        <v xml:space="preserve">--- </v>
      </c>
      <c r="AC41" s="364"/>
      <c r="AD41" s="363" t="str">
        <f ca="1">IF(COUNTIF(INDIRECT(AD$5&amp;"!$F$4:$F$8000"),"="&amp;$F41)&gt;=1,SUMIF(INDIRECT(AD$5&amp;"!$F$4:$F$8000"),"="&amp;$F41,INDIRECT(AD$5&amp;"!$U$4:$U$8000")),"--- ")</f>
        <v xml:space="preserve">--- </v>
      </c>
      <c r="AE41" s="365"/>
      <c r="AF41" s="191"/>
      <c r="AG41" s="171"/>
      <c r="AH41" s="171"/>
      <c r="AI41" s="171"/>
      <c r="AJ41" s="171"/>
      <c r="AK41" s="171"/>
      <c r="AL41" s="180"/>
      <c r="AM41" s="180"/>
      <c r="AN41" s="180"/>
      <c r="AO41" s="181"/>
      <c r="AP41" s="182"/>
      <c r="AQ41" s="171"/>
      <c r="AR41" s="171"/>
      <c r="AS41" s="171"/>
      <c r="AT41" s="171"/>
      <c r="AU41" s="183"/>
      <c r="AV41" s="98"/>
      <c r="AW41" s="272">
        <f ca="1">COUNT(N41:AU41)</f>
        <v>1</v>
      </c>
      <c r="AX41" s="270">
        <f>L41</f>
        <v>3</v>
      </c>
      <c r="AY41" s="14">
        <v>1</v>
      </c>
      <c r="AZ41" s="304">
        <f>L41</f>
        <v>3</v>
      </c>
      <c r="BA41" s="304" t="str">
        <f ca="1">IF(AW41&gt;0,F41,"")</f>
        <v>Gast Schilt Michael</v>
      </c>
      <c r="BB41" s="304">
        <f ca="1">IF(AW41&gt;=4,1,0)</f>
        <v>0</v>
      </c>
      <c r="BC41" s="98" t="str">
        <f ca="1">IF(LEFT(BA41,4)&lt;&gt;"Gast","Eingeschrieben","Nicht eingeschrieben")</f>
        <v>Nicht eingeschrieben</v>
      </c>
      <c r="BD41" s="12" t="str">
        <f ca="1">IF(AW41&gt;=3,"Eingeladen",IF(AW41&lt;3,"KeinMail","NurMail"))</f>
        <v>KeinMail</v>
      </c>
      <c r="BE41" s="98" t="str">
        <f ca="1">"PCC-Langstrecke ("&amp;TEXT(AW41,"00")&amp;") Gesamt "&amp;TEXT(B41,"000")&amp;" Klasse "&amp;TEXT(L41,"00")&amp;" Platz "&amp;TEXT(E41,"000")&amp;" - Jahres-Wertung 2020"</f>
        <v>PCC-Langstrecke (01) Gesamt 031 Klasse 03 Platz 014 - Jahres-Wertung 2020</v>
      </c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</row>
    <row r="42" spans="1:81" s="16" customFormat="1" x14ac:dyDescent="0.2">
      <c r="B42" s="375">
        <v>33</v>
      </c>
      <c r="C42" s="304">
        <f ca="1">IF(M42=M41,C41,B42)</f>
        <v>33</v>
      </c>
      <c r="D42" s="304">
        <f t="shared" ca="1" si="0"/>
        <v>15</v>
      </c>
      <c r="E42" s="327">
        <v>15</v>
      </c>
      <c r="F42" s="247" t="s">
        <v>3110</v>
      </c>
      <c r="G42" s="247" t="s">
        <v>81</v>
      </c>
      <c r="H42" s="247" t="s">
        <v>3224</v>
      </c>
      <c r="I42" s="247" t="s">
        <v>364</v>
      </c>
      <c r="J42" s="247" t="s">
        <v>3110</v>
      </c>
      <c r="K42" s="359" t="s">
        <v>545</v>
      </c>
      <c r="L42" s="360">
        <v>3</v>
      </c>
      <c r="M42" s="198">
        <f ca="1">SUM(N42:AU42)</f>
        <v>33</v>
      </c>
      <c r="N42" s="363" t="str">
        <f ca="1">IF(COUNTIF(INDIRECT(N$5&amp;"!$F$4:$F$8000"),"="&amp;$F42)&gt;=1,SUMIF(INDIRECT(N$5&amp;"!$F$4:$F$8000"),"="&amp;$F42,INDIRECT(N$5&amp;"!$U$4:$U$8000")),"--- ")</f>
        <v xml:space="preserve">--- </v>
      </c>
      <c r="O42" s="362"/>
      <c r="P42" s="363" t="str">
        <f ca="1">IF(COUNTIF(INDIRECT(P$5&amp;"!$F$4:$F$8000"),"="&amp;$F42)&gt;=1,SUMIF(INDIRECT(P$5&amp;"!$F$4:$F$8000"),"="&amp;$F42,INDIRECT(P$5&amp;"!$U$4:$U$8000")),"--- ")</f>
        <v xml:space="preserve">--- </v>
      </c>
      <c r="Q42" s="362"/>
      <c r="R42" s="363" t="str">
        <f ca="1">IF(COUNTIF(INDIRECT(R$5&amp;"!$F$4:$F$8000"),"="&amp;$F42)&gt;=1,SUMIF(INDIRECT(R$5&amp;"!$F$4:$F$8000"),"="&amp;$F42,INDIRECT(R$5&amp;"!$U$4:$U$8000")),"--- ")</f>
        <v xml:space="preserve">--- </v>
      </c>
      <c r="S42" s="362"/>
      <c r="T42" s="363">
        <f ca="1">IF(COUNTIF(INDIRECT(T$5&amp;"!$F$4:$F$8000"),"="&amp;$F42)&gt;=1,SUMIF(INDIRECT(T$5&amp;"!$F$4:$F$8000"),"="&amp;$F42,INDIRECT(T$5&amp;"!$U$4:$U$8000")),"--- ")</f>
        <v>33</v>
      </c>
      <c r="U42" s="362"/>
      <c r="V42" s="363" t="str">
        <f ca="1">IF(COUNTIF(INDIRECT(V$5&amp;"!$F$4:$F$8000"),"="&amp;$F42)&gt;=1,SUMIF(INDIRECT(V$5&amp;"!$F$4:$F$8000"),"="&amp;$F42,INDIRECT(V$5&amp;"!$U$4:$U$8000")),"--- ")</f>
        <v xml:space="preserve">--- </v>
      </c>
      <c r="W42" s="362"/>
      <c r="X42" s="363" t="str">
        <f ca="1">IF(COUNTIF(INDIRECT(X$5&amp;"!$F$4:$F$8000"),"="&amp;$F42)&gt;=1,SUMIF(INDIRECT(X$5&amp;"!$F$4:$F$8000"),"="&amp;$F42,INDIRECT(X$5&amp;"!$U$4:$U$8000")),"--- ")</f>
        <v xml:space="preserve">--- </v>
      </c>
      <c r="Y42" s="362"/>
      <c r="Z42" s="363" t="str">
        <f ca="1">IF(COUNTIF(INDIRECT(Z$5&amp;"!$F$4:$F$8000"),"="&amp;$F42)&gt;=1,SUMIF(INDIRECT(Z$5&amp;"!$F$4:$F$8000"),"="&amp;$F42,INDIRECT(Z$5&amp;"!$U$4:$U$8000")),"--- ")</f>
        <v xml:space="preserve">--- </v>
      </c>
      <c r="AA42" s="364"/>
      <c r="AB42" s="363" t="str">
        <f ca="1">IF(COUNTIF(INDIRECT(AB$5&amp;"!$F$4:$F$8000"),"="&amp;$F42)&gt;=1,SUMIF(INDIRECT(AB$5&amp;"!$F$4:$F$8000"),"="&amp;$F42,INDIRECT(AB$5&amp;"!$U$4:$U$8000")),"--- ")</f>
        <v xml:space="preserve">--- </v>
      </c>
      <c r="AC42" s="364"/>
      <c r="AD42" s="363" t="str">
        <f ca="1">IF(COUNTIF(INDIRECT(AD$5&amp;"!$F$4:$F$8000"),"="&amp;$F42)&gt;=1,SUMIF(INDIRECT(AD$5&amp;"!$F$4:$F$8000"),"="&amp;$F42,INDIRECT(AD$5&amp;"!$U$4:$U$8000")),"--- ")</f>
        <v xml:space="preserve">--- </v>
      </c>
      <c r="AE42" s="365"/>
      <c r="AF42" s="191"/>
      <c r="AG42" s="171"/>
      <c r="AH42" s="171"/>
      <c r="AI42" s="171"/>
      <c r="AJ42" s="171"/>
      <c r="AK42" s="171"/>
      <c r="AL42" s="180"/>
      <c r="AM42" s="180"/>
      <c r="AN42" s="180"/>
      <c r="AO42" s="181"/>
      <c r="AP42" s="182"/>
      <c r="AQ42" s="171"/>
      <c r="AR42" s="171"/>
      <c r="AS42" s="171"/>
      <c r="AT42" s="171"/>
      <c r="AU42" s="183"/>
      <c r="AV42" s="98"/>
      <c r="AW42" s="272">
        <f ca="1">COUNT(N42:AU42)</f>
        <v>1</v>
      </c>
      <c r="AX42" s="270">
        <f>L42</f>
        <v>3</v>
      </c>
      <c r="AY42" s="14">
        <v>1</v>
      </c>
      <c r="AZ42" s="304">
        <f>L42</f>
        <v>3</v>
      </c>
      <c r="BA42" s="304" t="str">
        <f ca="1">IF(AW42&gt;0,F42,"")</f>
        <v>CI27292</v>
      </c>
      <c r="BB42" s="304">
        <f ca="1">IF(AW42&gt;=4,1,0)</f>
        <v>0</v>
      </c>
      <c r="BC42" s="98" t="str">
        <f ca="1">IF(LEFT(BA42,4)&lt;&gt;"Gast","Eingeschrieben","Nicht eingeschrieben")</f>
        <v>Eingeschrieben</v>
      </c>
      <c r="BD42" s="12" t="str">
        <f ca="1">IF(AW42&gt;=3,"Eingeladen",IF(AW42&lt;3,"KeinMail","NurMail"))</f>
        <v>KeinMail</v>
      </c>
      <c r="BE42" s="98" t="str">
        <f ca="1">"PCC-Langstrecke ("&amp;TEXT(AW42,"00")&amp;") Gesamt "&amp;TEXT(B42,"000")&amp;" Klasse "&amp;TEXT(L42,"00")&amp;" Platz "&amp;TEXT(E42,"000")&amp;" - Jahres-Wertung 2020"</f>
        <v>PCC-Langstrecke (01) Gesamt 033 Klasse 03 Platz 015 - Jahres-Wertung 2020</v>
      </c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</row>
    <row r="43" spans="1:81" s="16" customFormat="1" x14ac:dyDescent="0.2">
      <c r="B43" s="375">
        <v>35</v>
      </c>
      <c r="C43" s="304">
        <f ca="1">IF(M43=M42,C42,B43)</f>
        <v>35</v>
      </c>
      <c r="D43" s="304">
        <f t="shared" ca="1" si="0"/>
        <v>16</v>
      </c>
      <c r="E43" s="327">
        <v>16</v>
      </c>
      <c r="F43" s="247" t="s">
        <v>2587</v>
      </c>
      <c r="G43" s="247"/>
      <c r="H43" s="247" t="s">
        <v>2703</v>
      </c>
      <c r="I43" s="247" t="s">
        <v>398</v>
      </c>
      <c r="J43" s="247"/>
      <c r="K43" s="359" t="s">
        <v>397</v>
      </c>
      <c r="L43" s="360">
        <v>3</v>
      </c>
      <c r="M43" s="198">
        <f ca="1">SUM(N43:AU43)</f>
        <v>32</v>
      </c>
      <c r="N43" s="363" t="str">
        <f ca="1">IF(COUNTIF(INDIRECT(N$5&amp;"!$F$4:$F$8000"),"="&amp;$F43)&gt;=1,SUMIF(INDIRECT(N$5&amp;"!$F$4:$F$8000"),"="&amp;$F43,INDIRECT(N$5&amp;"!$U$4:$U$8000")),"--- ")</f>
        <v xml:space="preserve">--- </v>
      </c>
      <c r="O43" s="362"/>
      <c r="P43" s="363" t="str">
        <f ca="1">IF(COUNTIF(INDIRECT(P$5&amp;"!$F$4:$F$8000"),"="&amp;$F43)&gt;=1,SUMIF(INDIRECT(P$5&amp;"!$F$4:$F$8000"),"="&amp;$F43,INDIRECT(P$5&amp;"!$U$4:$U$8000")),"--- ")</f>
        <v xml:space="preserve">--- </v>
      </c>
      <c r="Q43" s="362"/>
      <c r="R43" s="363">
        <f ca="1">IF(COUNTIF(INDIRECT(R$5&amp;"!$F$4:$F$8000"),"="&amp;$F43)&gt;=1,SUMIF(INDIRECT(R$5&amp;"!$F$4:$F$8000"),"="&amp;$F43,INDIRECT(R$5&amp;"!$U$4:$U$8000")),"--- ")</f>
        <v>32</v>
      </c>
      <c r="S43" s="362"/>
      <c r="T43" s="363" t="str">
        <f ca="1">IF(COUNTIF(INDIRECT(T$5&amp;"!$F$4:$F$8000"),"="&amp;$F43)&gt;=1,SUMIF(INDIRECT(T$5&amp;"!$F$4:$F$8000"),"="&amp;$F43,INDIRECT(T$5&amp;"!$U$4:$U$8000")),"--- ")</f>
        <v xml:space="preserve">--- </v>
      </c>
      <c r="U43" s="362"/>
      <c r="V43" s="363" t="str">
        <f ca="1">IF(COUNTIF(INDIRECT(V$5&amp;"!$F$4:$F$8000"),"="&amp;$F43)&gt;=1,SUMIF(INDIRECT(V$5&amp;"!$F$4:$F$8000"),"="&amp;$F43,INDIRECT(V$5&amp;"!$U$4:$U$8000")),"--- ")</f>
        <v xml:space="preserve">--- </v>
      </c>
      <c r="W43" s="362"/>
      <c r="X43" s="363" t="str">
        <f ca="1">IF(COUNTIF(INDIRECT(X$5&amp;"!$F$4:$F$8000"),"="&amp;$F43)&gt;=1,SUMIF(INDIRECT(X$5&amp;"!$F$4:$F$8000"),"="&amp;$F43,INDIRECT(X$5&amp;"!$U$4:$U$8000")),"--- ")</f>
        <v xml:space="preserve">--- </v>
      </c>
      <c r="Y43" s="362"/>
      <c r="Z43" s="363" t="str">
        <f ca="1">IF(COUNTIF(INDIRECT(Z$5&amp;"!$F$4:$F$8000"),"="&amp;$F43)&gt;=1,SUMIF(INDIRECT(Z$5&amp;"!$F$4:$F$8000"),"="&amp;$F43,INDIRECT(Z$5&amp;"!$U$4:$U$8000")),"--- ")</f>
        <v xml:space="preserve">--- </v>
      </c>
      <c r="AA43" s="364"/>
      <c r="AB43" s="363" t="str">
        <f ca="1">IF(COUNTIF(INDIRECT(AB$5&amp;"!$F$4:$F$8000"),"="&amp;$F43)&gt;=1,SUMIF(INDIRECT(AB$5&amp;"!$F$4:$F$8000"),"="&amp;$F43,INDIRECT(AB$5&amp;"!$U$4:$U$8000")),"--- ")</f>
        <v xml:space="preserve">--- </v>
      </c>
      <c r="AC43" s="364"/>
      <c r="AD43" s="363" t="str">
        <f ca="1">IF(COUNTIF(INDIRECT(AD$5&amp;"!$F$4:$F$8000"),"="&amp;$F43)&gt;=1,SUMIF(INDIRECT(AD$5&amp;"!$F$4:$F$8000"),"="&amp;$F43,INDIRECT(AD$5&amp;"!$U$4:$U$8000")),"--- ")</f>
        <v xml:space="preserve">--- </v>
      </c>
      <c r="AE43" s="365"/>
      <c r="AF43" s="191"/>
      <c r="AG43" s="171"/>
      <c r="AH43" s="171"/>
      <c r="AI43" s="171"/>
      <c r="AJ43" s="171"/>
      <c r="AK43" s="171"/>
      <c r="AL43" s="180"/>
      <c r="AM43" s="180"/>
      <c r="AN43" s="180"/>
      <c r="AO43" s="181"/>
      <c r="AP43" s="182"/>
      <c r="AQ43" s="171"/>
      <c r="AR43" s="171"/>
      <c r="AS43" s="171"/>
      <c r="AT43" s="171"/>
      <c r="AU43" s="183"/>
      <c r="AV43" s="98"/>
      <c r="AW43" s="272">
        <f ca="1">COUNT(N43:AU43)</f>
        <v>1</v>
      </c>
      <c r="AX43" s="270">
        <f>L43</f>
        <v>3</v>
      </c>
      <c r="AY43" s="14">
        <v>1</v>
      </c>
      <c r="AZ43" s="304">
        <f>L43</f>
        <v>3</v>
      </c>
      <c r="BA43" s="304" t="str">
        <f ca="1">IF(AW43&gt;0,F43,"")</f>
        <v>CS62592</v>
      </c>
      <c r="BB43" s="304">
        <f ca="1">IF(AW43&gt;=4,1,0)</f>
        <v>0</v>
      </c>
      <c r="BC43" s="98" t="str">
        <f ca="1">IF(LEFT(BA43,4)&lt;&gt;"Gast","Eingeschrieben","Nicht eingeschrieben")</f>
        <v>Eingeschrieben</v>
      </c>
      <c r="BD43" s="12" t="str">
        <f ca="1">IF(AW43&gt;=3,"Eingeladen",IF(AW43&lt;3,"KeinMail","NurMail"))</f>
        <v>KeinMail</v>
      </c>
      <c r="BE43" s="98" t="str">
        <f ca="1">"PCC-Langstrecke ("&amp;TEXT(AW43,"00")&amp;") Gesamt "&amp;TEXT(B43,"000")&amp;" Klasse "&amp;TEXT(L43,"00")&amp;" Platz "&amp;TEXT(E43,"000")&amp;" - Jahres-Wertung 2020"</f>
        <v>PCC-Langstrecke (01) Gesamt 035 Klasse 03 Platz 016 - Jahres-Wertung 2020</v>
      </c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</row>
    <row r="44" spans="1:81" s="16" customFormat="1" x14ac:dyDescent="0.2">
      <c r="B44" s="375">
        <v>36</v>
      </c>
      <c r="C44" s="304">
        <f ca="1">IF(M44=M43,C43,B44)</f>
        <v>36</v>
      </c>
      <c r="D44" s="304">
        <f t="shared" ca="1" si="0"/>
        <v>17</v>
      </c>
      <c r="E44" s="327">
        <v>17</v>
      </c>
      <c r="F44" s="400" t="s">
        <v>2160</v>
      </c>
      <c r="G44" s="408" t="s">
        <v>81</v>
      </c>
      <c r="H44" s="408" t="s">
        <v>2161</v>
      </c>
      <c r="I44" s="257" t="s">
        <v>74</v>
      </c>
      <c r="J44" s="258" t="s">
        <v>2077</v>
      </c>
      <c r="K44" s="408" t="s">
        <v>545</v>
      </c>
      <c r="L44" s="360">
        <v>3</v>
      </c>
      <c r="M44" s="198">
        <f ca="1">SUM(N44:AU44)</f>
        <v>31</v>
      </c>
      <c r="N44" s="363" t="str">
        <f ca="1">IF(COUNTIF(INDIRECT(N$5&amp;"!$F$4:$F$8000"),"="&amp;$F44)&gt;=1,SUMIF(INDIRECT(N$5&amp;"!$F$4:$F$8000"),"="&amp;$F44,INDIRECT(N$5&amp;"!$U$4:$U$8000")),"--- ")</f>
        <v xml:space="preserve">--- </v>
      </c>
      <c r="O44" s="362"/>
      <c r="P44" s="363">
        <f ca="1">IF(COUNTIF(INDIRECT(P$5&amp;"!$F$4:$F$8000"),"="&amp;$F44)&gt;=1,SUMIF(INDIRECT(P$5&amp;"!$F$4:$F$8000"),"="&amp;$F44,INDIRECT(P$5&amp;"!$U$4:$U$8000")),"--- ")</f>
        <v>31</v>
      </c>
      <c r="Q44" s="362"/>
      <c r="R44" s="363" t="str">
        <f ca="1">IF(COUNTIF(INDIRECT(R$5&amp;"!$F$4:$F$8000"),"="&amp;$F44)&gt;=1,SUMIF(INDIRECT(R$5&amp;"!$F$4:$F$8000"),"="&amp;$F44,INDIRECT(R$5&amp;"!$U$4:$U$8000")),"--- ")</f>
        <v xml:space="preserve">--- </v>
      </c>
      <c r="S44" s="362"/>
      <c r="T44" s="363" t="str">
        <f ca="1">IF(COUNTIF(INDIRECT(T$5&amp;"!$F$4:$F$8000"),"="&amp;$F44)&gt;=1,SUMIF(INDIRECT(T$5&amp;"!$F$4:$F$8000"),"="&amp;$F44,INDIRECT(T$5&amp;"!$U$4:$U$8000")),"--- ")</f>
        <v xml:space="preserve">--- </v>
      </c>
      <c r="U44" s="362"/>
      <c r="V44" s="363" t="str">
        <f ca="1">IF(COUNTIF(INDIRECT(V$5&amp;"!$F$4:$F$8000"),"="&amp;$F44)&gt;=1,SUMIF(INDIRECT(V$5&amp;"!$F$4:$F$8000"),"="&amp;$F44,INDIRECT(V$5&amp;"!$U$4:$U$8000")),"--- ")</f>
        <v xml:space="preserve">--- </v>
      </c>
      <c r="W44" s="362"/>
      <c r="X44" s="363" t="str">
        <f ca="1">IF(COUNTIF(INDIRECT(X$5&amp;"!$F$4:$F$8000"),"="&amp;$F44)&gt;=1,SUMIF(INDIRECT(X$5&amp;"!$F$4:$F$8000"),"="&amp;$F44,INDIRECT(X$5&amp;"!$U$4:$U$8000")),"--- ")</f>
        <v xml:space="preserve">--- </v>
      </c>
      <c r="Y44" s="362"/>
      <c r="Z44" s="363" t="str">
        <f ca="1">IF(COUNTIF(INDIRECT(Z$5&amp;"!$F$4:$F$8000"),"="&amp;$F44)&gt;=1,SUMIF(INDIRECT(Z$5&amp;"!$F$4:$F$8000"),"="&amp;$F44,INDIRECT(Z$5&amp;"!$U$4:$U$8000")),"--- ")</f>
        <v xml:space="preserve">--- </v>
      </c>
      <c r="AA44" s="364"/>
      <c r="AB44" s="363" t="str">
        <f ca="1">IF(COUNTIF(INDIRECT(AB$5&amp;"!$F$4:$F$8000"),"="&amp;$F44)&gt;=1,SUMIF(INDIRECT(AB$5&amp;"!$F$4:$F$8000"),"="&amp;$F44,INDIRECT(AB$5&amp;"!$U$4:$U$8000")),"--- ")</f>
        <v xml:space="preserve">--- </v>
      </c>
      <c r="AC44" s="364"/>
      <c r="AD44" s="363" t="str">
        <f ca="1">IF(COUNTIF(INDIRECT(AD$5&amp;"!$F$4:$F$8000"),"="&amp;$F44)&gt;=1,SUMIF(INDIRECT(AD$5&amp;"!$F$4:$F$8000"),"="&amp;$F44,INDIRECT(AD$5&amp;"!$U$4:$U$8000")),"--- ")</f>
        <v xml:space="preserve">--- </v>
      </c>
      <c r="AE44" s="365"/>
      <c r="AF44" s="191"/>
      <c r="AG44" s="171"/>
      <c r="AH44" s="171"/>
      <c r="AI44" s="171"/>
      <c r="AJ44" s="171"/>
      <c r="AK44" s="171"/>
      <c r="AL44" s="180"/>
      <c r="AM44" s="180"/>
      <c r="AN44" s="180"/>
      <c r="AO44" s="181"/>
      <c r="AP44" s="182"/>
      <c r="AQ44" s="171"/>
      <c r="AR44" s="171"/>
      <c r="AS44" s="171"/>
      <c r="AT44" s="171"/>
      <c r="AU44" s="183"/>
      <c r="AV44" s="98"/>
      <c r="AW44" s="272">
        <f ca="1">COUNT(N44:AU44)</f>
        <v>1</v>
      </c>
      <c r="AX44" s="270">
        <f>L44</f>
        <v>3</v>
      </c>
      <c r="AY44" s="14">
        <v>1</v>
      </c>
      <c r="AZ44" s="304">
        <f>L44</f>
        <v>3</v>
      </c>
      <c r="BA44" s="304" t="str">
        <f ca="1">IF(AW44&gt;0,F44,"")</f>
        <v>Gast Herfert Holger</v>
      </c>
      <c r="BB44" s="304">
        <f ca="1">IF(AW44&gt;=4,1,0)</f>
        <v>0</v>
      </c>
      <c r="BC44" s="98" t="str">
        <f ca="1">IF(LEFT(BA44,4)&lt;&gt;"Gast","Eingeschrieben","Nicht eingeschrieben")</f>
        <v>Nicht eingeschrieben</v>
      </c>
      <c r="BD44" s="12" t="str">
        <f ca="1">IF(AW44&gt;=3,"Eingeladen",IF(AW44&lt;3,"KeinMail","NurMail"))</f>
        <v>KeinMail</v>
      </c>
      <c r="BE44" s="98" t="str">
        <f ca="1">"PCC-Langstrecke ("&amp;TEXT(AW44,"00")&amp;") Gesamt "&amp;TEXT(B44,"000")&amp;" Klasse "&amp;TEXT(L44,"00")&amp;" Platz "&amp;TEXT(E44,"000")&amp;" - Jahres-Wertung 2020"</f>
        <v>PCC-Langstrecke (01) Gesamt 036 Klasse 03 Platz 017 - Jahres-Wertung 2020</v>
      </c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</row>
    <row r="45" spans="1:81" s="16" customFormat="1" x14ac:dyDescent="0.2">
      <c r="B45" s="375">
        <v>37</v>
      </c>
      <c r="C45" s="304">
        <f ca="1">IF(M45=M44,C44,B45)</f>
        <v>37</v>
      </c>
      <c r="D45" s="304">
        <f t="shared" ca="1" si="0"/>
        <v>18</v>
      </c>
      <c r="E45" s="327">
        <v>18</v>
      </c>
      <c r="F45" s="247" t="s">
        <v>3225</v>
      </c>
      <c r="G45" s="247" t="s">
        <v>3222</v>
      </c>
      <c r="H45" s="247" t="s">
        <v>3226</v>
      </c>
      <c r="I45" s="247" t="s">
        <v>74</v>
      </c>
      <c r="J45" s="247">
        <v>0</v>
      </c>
      <c r="K45" s="359" t="s">
        <v>3193</v>
      </c>
      <c r="L45" s="360">
        <v>3</v>
      </c>
      <c r="M45" s="198">
        <f ca="1">SUM(N45:AU45)</f>
        <v>30</v>
      </c>
      <c r="N45" s="363" t="str">
        <f ca="1">IF(COUNTIF(INDIRECT(N$5&amp;"!$F$4:$F$8000"),"="&amp;$F45)&gt;=1,SUMIF(INDIRECT(N$5&amp;"!$F$4:$F$8000"),"="&amp;$F45,INDIRECT(N$5&amp;"!$U$4:$U$8000")),"--- ")</f>
        <v xml:space="preserve">--- </v>
      </c>
      <c r="O45" s="362"/>
      <c r="P45" s="363" t="str">
        <f ca="1">IF(COUNTIF(INDIRECT(P$5&amp;"!$F$4:$F$8000"),"="&amp;$F45)&gt;=1,SUMIF(INDIRECT(P$5&amp;"!$F$4:$F$8000"),"="&amp;$F45,INDIRECT(P$5&amp;"!$U$4:$U$8000")),"--- ")</f>
        <v xml:space="preserve">--- </v>
      </c>
      <c r="Q45" s="362"/>
      <c r="R45" s="363" t="str">
        <f ca="1">IF(COUNTIF(INDIRECT(R$5&amp;"!$F$4:$F$8000"),"="&amp;$F45)&gt;=1,SUMIF(INDIRECT(R$5&amp;"!$F$4:$F$8000"),"="&amp;$F45,INDIRECT(R$5&amp;"!$U$4:$U$8000")),"--- ")</f>
        <v xml:space="preserve">--- </v>
      </c>
      <c r="S45" s="362"/>
      <c r="T45" s="363">
        <f ca="1">IF(COUNTIF(INDIRECT(T$5&amp;"!$F$4:$F$8000"),"="&amp;$F45)&gt;=1,SUMIF(INDIRECT(T$5&amp;"!$F$4:$F$8000"),"="&amp;$F45,INDIRECT(T$5&amp;"!$U$4:$U$8000")),"--- ")</f>
        <v>30</v>
      </c>
      <c r="U45" s="362"/>
      <c r="V45" s="363" t="str">
        <f ca="1">IF(COUNTIF(INDIRECT(V$5&amp;"!$F$4:$F$8000"),"="&amp;$F45)&gt;=1,SUMIF(INDIRECT(V$5&amp;"!$F$4:$F$8000"),"="&amp;$F45,INDIRECT(V$5&amp;"!$U$4:$U$8000")),"--- ")</f>
        <v xml:space="preserve">--- </v>
      </c>
      <c r="W45" s="362"/>
      <c r="X45" s="363" t="str">
        <f ca="1">IF(COUNTIF(INDIRECT(X$5&amp;"!$F$4:$F$8000"),"="&amp;$F45)&gt;=1,SUMIF(INDIRECT(X$5&amp;"!$F$4:$F$8000"),"="&amp;$F45,INDIRECT(X$5&amp;"!$U$4:$U$8000")),"--- ")</f>
        <v xml:space="preserve">--- </v>
      </c>
      <c r="Y45" s="362"/>
      <c r="Z45" s="363" t="str">
        <f ca="1">IF(COUNTIF(INDIRECT(Z$5&amp;"!$F$4:$F$8000"),"="&amp;$F45)&gt;=1,SUMIF(INDIRECT(Z$5&amp;"!$F$4:$F$8000"),"="&amp;$F45,INDIRECT(Z$5&amp;"!$U$4:$U$8000")),"--- ")</f>
        <v xml:space="preserve">--- </v>
      </c>
      <c r="AA45" s="364"/>
      <c r="AB45" s="363" t="str">
        <f ca="1">IF(COUNTIF(INDIRECT(AB$5&amp;"!$F$4:$F$8000"),"="&amp;$F45)&gt;=1,SUMIF(INDIRECT(AB$5&amp;"!$F$4:$F$8000"),"="&amp;$F45,INDIRECT(AB$5&amp;"!$U$4:$U$8000")),"--- ")</f>
        <v xml:space="preserve">--- </v>
      </c>
      <c r="AC45" s="364"/>
      <c r="AD45" s="363" t="str">
        <f ca="1">IF(COUNTIF(INDIRECT(AD$5&amp;"!$F$4:$F$8000"),"="&amp;$F45)&gt;=1,SUMIF(INDIRECT(AD$5&amp;"!$F$4:$F$8000"),"="&amp;$F45,INDIRECT(AD$5&amp;"!$U$4:$U$8000")),"--- ")</f>
        <v xml:space="preserve">--- </v>
      </c>
      <c r="AE45" s="365"/>
      <c r="AF45" s="191"/>
      <c r="AG45" s="171"/>
      <c r="AH45" s="171"/>
      <c r="AI45" s="171"/>
      <c r="AJ45" s="171"/>
      <c r="AK45" s="171"/>
      <c r="AL45" s="180"/>
      <c r="AM45" s="180"/>
      <c r="AN45" s="180"/>
      <c r="AO45" s="181"/>
      <c r="AP45" s="182"/>
      <c r="AQ45" s="171"/>
      <c r="AR45" s="171"/>
      <c r="AS45" s="171"/>
      <c r="AT45" s="171"/>
      <c r="AU45" s="183"/>
      <c r="AV45" s="98"/>
      <c r="AW45" s="272">
        <f ca="1">COUNT(N45:AU45)</f>
        <v>1</v>
      </c>
      <c r="AX45" s="270">
        <f>L45</f>
        <v>3</v>
      </c>
      <c r="AY45" s="14">
        <v>1</v>
      </c>
      <c r="AZ45" s="304">
        <f>L45</f>
        <v>3</v>
      </c>
      <c r="BA45" s="304" t="str">
        <f ca="1">IF(AW45&gt;0,F45,"")</f>
        <v>Gast Kipfer Stefan</v>
      </c>
      <c r="BB45" s="304">
        <f ca="1">IF(AW45&gt;=4,1,0)</f>
        <v>0</v>
      </c>
      <c r="BC45" s="98" t="str">
        <f ca="1">IF(LEFT(BA45,4)&lt;&gt;"Gast","Eingeschrieben","Nicht eingeschrieben")</f>
        <v>Nicht eingeschrieben</v>
      </c>
      <c r="BD45" s="12" t="str">
        <f ca="1">IF(AW45&gt;=3,"Eingeladen",IF(AW45&lt;3,"KeinMail","NurMail"))</f>
        <v>KeinMail</v>
      </c>
      <c r="BE45" s="98" t="str">
        <f ca="1">"PCC-Langstrecke ("&amp;TEXT(AW45,"00")&amp;") Gesamt "&amp;TEXT(B45,"000")&amp;" Klasse "&amp;TEXT(L45,"00")&amp;" Platz "&amp;TEXT(E45,"000")&amp;" - Jahres-Wertung 2020"</f>
        <v>PCC-Langstrecke (01) Gesamt 037 Klasse 03 Platz 018 - Jahres-Wertung 2020</v>
      </c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</row>
    <row r="46" spans="1:81" s="16" customFormat="1" x14ac:dyDescent="0.2">
      <c r="B46" s="375"/>
      <c r="C46" s="304"/>
      <c r="D46" s="304"/>
      <c r="E46" s="327"/>
      <c r="F46" s="247"/>
      <c r="G46" s="247"/>
      <c r="H46" s="247"/>
      <c r="I46" s="247"/>
      <c r="J46" s="247"/>
      <c r="K46" s="359"/>
      <c r="L46" s="360"/>
      <c r="M46" s="198"/>
      <c r="N46" s="363"/>
      <c r="O46" s="362"/>
      <c r="P46" s="363"/>
      <c r="Q46" s="362"/>
      <c r="R46" s="363"/>
      <c r="S46" s="362"/>
      <c r="T46" s="363"/>
      <c r="U46" s="362"/>
      <c r="V46" s="363"/>
      <c r="W46" s="362"/>
      <c r="X46" s="363"/>
      <c r="Y46" s="362"/>
      <c r="Z46" s="363"/>
      <c r="AA46" s="364"/>
      <c r="AB46" s="363"/>
      <c r="AC46" s="364"/>
      <c r="AD46" s="363"/>
      <c r="AE46" s="365"/>
      <c r="AF46" s="191"/>
      <c r="AG46" s="171"/>
      <c r="AH46" s="171"/>
      <c r="AI46" s="171"/>
      <c r="AJ46" s="171"/>
      <c r="AK46" s="171"/>
      <c r="AL46" s="180"/>
      <c r="AM46" s="180"/>
      <c r="AN46" s="180"/>
      <c r="AO46" s="181"/>
      <c r="AP46" s="182"/>
      <c r="AQ46" s="171"/>
      <c r="AR46" s="171"/>
      <c r="AS46" s="171"/>
      <c r="AT46" s="171"/>
      <c r="AU46" s="183"/>
      <c r="AV46" s="98"/>
      <c r="AW46" s="272"/>
      <c r="AX46" s="270"/>
      <c r="AY46" s="14"/>
      <c r="AZ46" s="304"/>
      <c r="BA46" s="304"/>
      <c r="BB46" s="304"/>
      <c r="BC46" s="98"/>
      <c r="BD46" s="12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</row>
    <row r="47" spans="1:81" s="16" customFormat="1" x14ac:dyDescent="0.2">
      <c r="B47" s="375"/>
      <c r="C47" s="304"/>
      <c r="D47" s="304"/>
      <c r="E47" s="327"/>
      <c r="F47" s="247"/>
      <c r="G47" s="247"/>
      <c r="H47" s="247"/>
      <c r="I47" s="247"/>
      <c r="J47" s="247"/>
      <c r="K47" s="366"/>
      <c r="L47" s="360"/>
      <c r="M47" s="198"/>
      <c r="N47" s="363"/>
      <c r="O47" s="362"/>
      <c r="P47" s="363"/>
      <c r="Q47" s="362"/>
      <c r="R47" s="363"/>
      <c r="S47" s="362"/>
      <c r="T47" s="363"/>
      <c r="U47" s="362"/>
      <c r="V47" s="363"/>
      <c r="W47" s="362"/>
      <c r="X47" s="363"/>
      <c r="Y47" s="362"/>
      <c r="Z47" s="363"/>
      <c r="AA47" s="364"/>
      <c r="AB47" s="363"/>
      <c r="AC47" s="364"/>
      <c r="AD47" s="363"/>
      <c r="AE47" s="365"/>
      <c r="AF47" s="191"/>
      <c r="AG47" s="171"/>
      <c r="AH47" s="171"/>
      <c r="AI47" s="171"/>
      <c r="AJ47" s="171"/>
      <c r="AK47" s="171"/>
      <c r="AL47" s="180"/>
      <c r="AM47" s="180"/>
      <c r="AN47" s="180"/>
      <c r="AO47" s="181"/>
      <c r="AP47" s="182"/>
      <c r="AQ47" s="171"/>
      <c r="AR47" s="171"/>
      <c r="AS47" s="171"/>
      <c r="AT47" s="171"/>
      <c r="AU47" s="183"/>
      <c r="AV47" s="98"/>
      <c r="AW47" s="272"/>
      <c r="AX47" s="270"/>
      <c r="AY47" s="14"/>
      <c r="AZ47" s="304"/>
      <c r="BA47" s="304"/>
      <c r="BB47" s="304"/>
      <c r="BC47" s="98"/>
      <c r="BD47" s="12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</row>
    <row r="48" spans="1:81" s="2" customFormat="1" ht="6.6" customHeight="1" thickBot="1" x14ac:dyDescent="0.25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28"/>
      <c r="L48" s="19"/>
      <c r="M48" s="20"/>
      <c r="N48" s="175"/>
      <c r="O48" s="197"/>
      <c r="P48" s="175"/>
      <c r="Q48" s="197"/>
      <c r="R48" s="175"/>
      <c r="S48" s="196"/>
      <c r="T48" s="175"/>
      <c r="U48" s="196"/>
      <c r="V48" s="175"/>
      <c r="W48" s="196"/>
      <c r="X48" s="175"/>
      <c r="Y48" s="196"/>
      <c r="Z48" s="22"/>
      <c r="AA48" s="196"/>
      <c r="AB48" s="22"/>
      <c r="AC48" s="167"/>
      <c r="AD48" s="22"/>
      <c r="AE48" s="226"/>
      <c r="AF48" s="167"/>
      <c r="AG48" s="22"/>
      <c r="AH48" s="175"/>
      <c r="AI48" s="175"/>
      <c r="AJ48" s="175"/>
      <c r="AK48" s="175"/>
      <c r="AL48" s="22"/>
      <c r="AM48" s="22"/>
      <c r="AN48" s="22"/>
      <c r="AO48" s="103"/>
      <c r="AP48" s="155"/>
      <c r="AQ48" s="156"/>
      <c r="AR48" s="127"/>
      <c r="AS48" s="127"/>
      <c r="AT48" s="127"/>
      <c r="AU48" s="103"/>
      <c r="AV48" s="16"/>
      <c r="AW48" s="273"/>
      <c r="AX48" s="68"/>
      <c r="AY48" s="16"/>
      <c r="AZ48" s="16"/>
      <c r="BA48" s="16"/>
      <c r="BB48" s="16"/>
      <c r="BC48" s="16"/>
      <c r="BD48" s="16"/>
      <c r="BE48" s="98"/>
      <c r="BF48" s="98"/>
      <c r="BG48" s="98"/>
      <c r="BH48" s="98"/>
      <c r="BI48" s="98"/>
      <c r="BJ48" s="98"/>
      <c r="BK48" s="16"/>
      <c r="BL48" s="16"/>
      <c r="BM48" s="16"/>
      <c r="BN48" s="16"/>
      <c r="BO48" s="16"/>
      <c r="BP48" s="16"/>
      <c r="BQ48" s="16"/>
      <c r="BR48" s="16"/>
      <c r="BS48" s="16"/>
    </row>
    <row r="49" spans="1:81" s="2" customFormat="1" hidden="1" x14ac:dyDescent="0.2">
      <c r="A49" s="16"/>
      <c r="B49" s="66"/>
      <c r="C49" s="67"/>
      <c r="D49" s="67"/>
      <c r="E49" s="67"/>
      <c r="F49" s="67"/>
      <c r="G49" s="67"/>
      <c r="H49" s="231" t="s">
        <v>66</v>
      </c>
      <c r="I49" s="231"/>
      <c r="J49" s="231"/>
      <c r="K49" s="237"/>
      <c r="L49" s="284"/>
      <c r="M49" s="238"/>
      <c r="N49" s="198"/>
      <c r="O49" s="223"/>
      <c r="P49" s="200"/>
      <c r="Q49" s="223"/>
      <c r="R49" s="185"/>
      <c r="S49" s="199"/>
      <c r="T49" s="185"/>
      <c r="U49" s="199"/>
      <c r="V49" s="185"/>
      <c r="W49" s="199"/>
      <c r="X49" s="185"/>
      <c r="Y49" s="199"/>
      <c r="Z49" s="184"/>
      <c r="AA49" s="199"/>
      <c r="AB49" s="184"/>
      <c r="AC49" s="192"/>
      <c r="AD49" s="285"/>
      <c r="AE49" s="227"/>
      <c r="AF49" s="192"/>
      <c r="AG49" s="184"/>
      <c r="AH49" s="185"/>
      <c r="AI49" s="185"/>
      <c r="AJ49" s="185"/>
      <c r="AK49" s="185"/>
      <c r="AL49" s="184"/>
      <c r="AM49" s="184"/>
      <c r="AN49" s="184"/>
      <c r="AO49" s="186"/>
      <c r="AP49" s="187"/>
      <c r="AQ49" s="188"/>
      <c r="AR49" s="189"/>
      <c r="AS49" s="189"/>
      <c r="AT49" s="189"/>
      <c r="AU49" s="186"/>
      <c r="AV49" s="16"/>
      <c r="AW49" s="273"/>
      <c r="AX49" s="68"/>
      <c r="AY49" s="16"/>
      <c r="AZ49" s="16"/>
      <c r="BA49" s="16"/>
      <c r="BB49" s="16"/>
      <c r="BC49" s="16"/>
      <c r="BD49" s="16"/>
      <c r="BE49" s="98"/>
      <c r="BF49" s="98"/>
      <c r="BG49" s="98"/>
      <c r="BH49" s="98"/>
      <c r="BI49" s="98"/>
      <c r="BJ49" s="98"/>
      <c r="BK49" s="16"/>
      <c r="BL49" s="16"/>
      <c r="BM49" s="16"/>
      <c r="BN49" s="16"/>
      <c r="BO49" s="16"/>
      <c r="BP49" s="16"/>
      <c r="BQ49" s="16"/>
      <c r="BR49" s="16"/>
      <c r="BS49" s="16"/>
    </row>
    <row r="50" spans="1:81" s="2" customFormat="1" hidden="1" x14ac:dyDescent="0.2">
      <c r="A50" s="16"/>
      <c r="B50" s="358"/>
      <c r="C50" s="304"/>
      <c r="D50" s="304"/>
      <c r="E50" s="327"/>
      <c r="F50" s="247"/>
      <c r="G50" s="304"/>
      <c r="H50" s="247"/>
      <c r="I50" s="304"/>
      <c r="J50" s="247"/>
      <c r="K50" s="359"/>
      <c r="L50" s="360"/>
      <c r="M50" s="198">
        <f t="shared" ref="M50:M60" ca="1" si="1">SUM(N50:AU50)</f>
        <v>0</v>
      </c>
      <c r="N50" s="361"/>
      <c r="O50" s="362"/>
      <c r="P50" s="363">
        <f ca="1">IF(COUNTIF(INDIRECT(P$5&amp;"!$F$4:$F$8000"),"="&amp;$F50)&gt;=1,SUMIF(INDIRECT(P$5&amp;"!$F$4:$F$8000"),"="&amp;$F50,INDIRECT(P$5&amp;"!$v$4:$v$8000")),"--- ")</f>
        <v>0</v>
      </c>
      <c r="Q50" s="362"/>
      <c r="R50" s="363">
        <f t="shared" ref="R50:R60" ca="1" si="2">IF(COUNTIF(INDIRECT(R$5&amp;"!$F$4:$F$8000"),"="&amp;$F50)&gt;=1,SUMIF(INDIRECT(R$5&amp;"!$F$4:$F$8000"),"="&amp;$F50,INDIRECT(R$5&amp;"!$U$4:$U$8000")),"--- ")</f>
        <v>0</v>
      </c>
      <c r="S50" s="364"/>
      <c r="T50" s="363">
        <f t="shared" ref="T50:X60" ca="1" si="3">IF(COUNTIF(INDIRECT(T$5&amp;"!$F$4:$F$8000"),"="&amp;$F50)&gt;=1,SUMIF(INDIRECT(T$5&amp;"!$F$4:$F$8000"),"="&amp;$F50,INDIRECT(T$5&amp;"!$U$4:$U$8000")),"--- ")</f>
        <v>0</v>
      </c>
      <c r="U50" s="364"/>
      <c r="V50" s="363">
        <f t="shared" ref="V50:V60" ca="1" si="4">IF(COUNTIF(INDIRECT(V$5&amp;"!$F$4:$F$8000"),"="&amp;$F50)&gt;=1,SUMIF(INDIRECT(V$5&amp;"!$F$4:$F$8000"),"="&amp;$F50,INDIRECT(V$5&amp;"!$U$4:$U$8000")),"--- ")</f>
        <v>0</v>
      </c>
      <c r="W50" s="364"/>
      <c r="X50" s="363">
        <f t="shared" ca="1" si="3"/>
        <v>0</v>
      </c>
      <c r="Y50" s="364"/>
      <c r="Z50" s="363">
        <f ca="1">IF(COUNTIF(INDIRECT(Z$5&amp;"!$F$4:$F$8000"),"="&amp;$F50)&gt;=1,SUMIF(INDIRECT(Z$5&amp;"!$F$4:$F$8000"),"="&amp;$F50,INDIRECT(Z$5&amp;"!$v$4:$v$8000")),"--- ")</f>
        <v>0</v>
      </c>
      <c r="AA50" s="364"/>
      <c r="AB50" s="363">
        <f t="shared" ref="AB50:AB54" ca="1" si="5">IF(COUNTIF(INDIRECT(AB$5&amp;"!$F$4:$F$8000"),"="&amp;$F50)&gt;=1,SUMIF(INDIRECT(AB$5&amp;"!$F$4:$F$8000"),"="&amp;$F50,INDIRECT(AB$5&amp;"!$U$4:$U$8000")),"--- ")</f>
        <v>0</v>
      </c>
      <c r="AC50" s="364"/>
      <c r="AD50" s="363"/>
      <c r="AE50" s="365"/>
      <c r="AF50" s="248"/>
      <c r="AG50" s="195"/>
      <c r="AH50" s="195"/>
      <c r="AI50" s="195"/>
      <c r="AJ50" s="195"/>
      <c r="AK50" s="195"/>
      <c r="AL50" s="181"/>
      <c r="AM50" s="181"/>
      <c r="AN50" s="181"/>
      <c r="AO50" s="305"/>
      <c r="AP50" s="182"/>
      <c r="AQ50" s="171"/>
      <c r="AR50" s="171"/>
      <c r="AS50" s="171"/>
      <c r="AT50" s="171"/>
      <c r="AU50" s="183"/>
      <c r="AV50" s="98"/>
      <c r="AW50" s="272">
        <f t="shared" ref="AW50:AW60" ca="1" si="6">COUNT(N50:AU50)</f>
        <v>7</v>
      </c>
      <c r="AX50" s="270"/>
      <c r="AY50" s="14"/>
      <c r="AZ50" s="12"/>
      <c r="BA50" s="12"/>
      <c r="BB50" s="12"/>
      <c r="BC50" s="12"/>
      <c r="BD50" s="12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/>
      <c r="BU50"/>
      <c r="BV50"/>
      <c r="BW50"/>
      <c r="BX50"/>
      <c r="BY50"/>
      <c r="BZ50"/>
      <c r="CA50"/>
      <c r="CB50"/>
      <c r="CC50"/>
    </row>
    <row r="51" spans="1:81" s="2" customFormat="1" hidden="1" x14ac:dyDescent="0.2">
      <c r="A51" s="16"/>
      <c r="B51" s="375" t="s">
        <v>598</v>
      </c>
      <c r="C51" s="304">
        <f t="shared" ref="C51:C54" ca="1" si="7">IF(M51=M50,C50,B51)</f>
        <v>0</v>
      </c>
      <c r="D51" s="304">
        <f t="shared" ref="D51:D54" ca="1" si="8">IF(AND(L51=L50,M51=M50),D50,E51)</f>
        <v>0</v>
      </c>
      <c r="E51" s="374"/>
      <c r="F51" s="247"/>
      <c r="G51" s="247"/>
      <c r="H51" s="247"/>
      <c r="I51" s="247"/>
      <c r="J51" s="247"/>
      <c r="K51" s="359"/>
      <c r="L51" s="360"/>
      <c r="M51" s="198">
        <f t="shared" ca="1" si="1"/>
        <v>0</v>
      </c>
      <c r="N51" s="361"/>
      <c r="O51" s="362"/>
      <c r="P51" s="363">
        <f ca="1">IF(COUNTIF(INDIRECT(P$5&amp;"!$F$4:$F$8000"),"="&amp;$F51)&gt;=1,SUMIF(INDIRECT(P$5&amp;"!$F$4:$F$8000"),"="&amp;$F51,INDIRECT(P$5&amp;"!$v$4:$v$8000")),"--- ")</f>
        <v>0</v>
      </c>
      <c r="Q51" s="362"/>
      <c r="R51" s="363">
        <f t="shared" ca="1" si="2"/>
        <v>0</v>
      </c>
      <c r="S51" s="364"/>
      <c r="T51" s="363">
        <f t="shared" ca="1" si="3"/>
        <v>0</v>
      </c>
      <c r="U51" s="364"/>
      <c r="V51" s="363">
        <f t="shared" ca="1" si="4"/>
        <v>0</v>
      </c>
      <c r="W51" s="364"/>
      <c r="X51" s="363">
        <f t="shared" ca="1" si="3"/>
        <v>0</v>
      </c>
      <c r="Y51" s="364"/>
      <c r="Z51" s="363">
        <f ca="1">IF(COUNTIF(INDIRECT(Z$5&amp;"!$F$4:$F$8000"),"="&amp;$F51)&gt;=1,SUMIF(INDIRECT(Z$5&amp;"!$F$4:$F$8000"),"="&amp;$F51,INDIRECT(Z$5&amp;"!$v$4:$v$8000")),"--- ")</f>
        <v>0</v>
      </c>
      <c r="AA51" s="364"/>
      <c r="AB51" s="363">
        <f t="shared" ca="1" si="5"/>
        <v>0</v>
      </c>
      <c r="AC51" s="364"/>
      <c r="AD51" s="363"/>
      <c r="AE51" s="365"/>
      <c r="AF51" s="248"/>
      <c r="AG51" s="195"/>
      <c r="AH51" s="195"/>
      <c r="AI51" s="195"/>
      <c r="AJ51" s="195"/>
      <c r="AK51" s="195"/>
      <c r="AL51" s="181"/>
      <c r="AM51" s="181"/>
      <c r="AN51" s="181"/>
      <c r="AO51" s="305"/>
      <c r="AP51" s="182"/>
      <c r="AQ51" s="171"/>
      <c r="AR51" s="171"/>
      <c r="AS51" s="171"/>
      <c r="AT51" s="171"/>
      <c r="AU51" s="183"/>
      <c r="AV51" s="98"/>
      <c r="AW51" s="272">
        <f t="shared" ca="1" si="6"/>
        <v>7</v>
      </c>
      <c r="AX51" s="270"/>
      <c r="AY51" s="14"/>
      <c r="AZ51" s="12"/>
      <c r="BA51" s="12"/>
      <c r="BB51" s="12"/>
      <c r="BC51" s="12"/>
      <c r="BD51" s="12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/>
      <c r="BU51"/>
      <c r="BV51"/>
      <c r="BW51"/>
      <c r="BX51"/>
      <c r="BY51"/>
      <c r="BZ51"/>
      <c r="CA51"/>
      <c r="CB51"/>
      <c r="CC51"/>
    </row>
    <row r="52" spans="1:81" s="2" customFormat="1" hidden="1" x14ac:dyDescent="0.2">
      <c r="A52" s="16"/>
      <c r="B52" s="375" t="s">
        <v>598</v>
      </c>
      <c r="C52" s="304">
        <f t="shared" ca="1" si="7"/>
        <v>0</v>
      </c>
      <c r="D52" s="304">
        <f t="shared" ca="1" si="8"/>
        <v>0</v>
      </c>
      <c r="E52" s="374"/>
      <c r="F52" s="247"/>
      <c r="G52" s="247"/>
      <c r="H52" s="247"/>
      <c r="I52" s="247"/>
      <c r="J52" s="247"/>
      <c r="K52" s="359"/>
      <c r="L52" s="360"/>
      <c r="M52" s="198">
        <f t="shared" ca="1" si="1"/>
        <v>0</v>
      </c>
      <c r="N52" s="361"/>
      <c r="O52" s="362"/>
      <c r="P52" s="363">
        <f ca="1">IF(COUNTIF(INDIRECT(P$5&amp;"!$F$4:$F$8000"),"="&amp;$F52)&gt;=1,SUMIF(INDIRECT(P$5&amp;"!$F$4:$F$8000"),"="&amp;$F52,INDIRECT(P$5&amp;"!$v$4:$v$8000")),"--- ")</f>
        <v>0</v>
      </c>
      <c r="Q52" s="362"/>
      <c r="R52" s="363">
        <f t="shared" ca="1" si="2"/>
        <v>0</v>
      </c>
      <c r="S52" s="364"/>
      <c r="T52" s="363">
        <f t="shared" ca="1" si="3"/>
        <v>0</v>
      </c>
      <c r="U52" s="364"/>
      <c r="V52" s="363">
        <f t="shared" ca="1" si="4"/>
        <v>0</v>
      </c>
      <c r="W52" s="364"/>
      <c r="X52" s="363">
        <f t="shared" ca="1" si="3"/>
        <v>0</v>
      </c>
      <c r="Y52" s="364"/>
      <c r="Z52" s="363">
        <f ca="1">IF(COUNTIF(INDIRECT(Z$5&amp;"!$F$4:$F$8000"),"="&amp;$F52)&gt;=1,SUMIF(INDIRECT(Z$5&amp;"!$F$4:$F$8000"),"="&amp;$F52,INDIRECT(Z$5&amp;"!$v$4:$v$8000")),"--- ")</f>
        <v>0</v>
      </c>
      <c r="AA52" s="364"/>
      <c r="AB52" s="363">
        <f t="shared" ca="1" si="5"/>
        <v>0</v>
      </c>
      <c r="AC52" s="364"/>
      <c r="AD52" s="363"/>
      <c r="AE52" s="365"/>
      <c r="AF52" s="248"/>
      <c r="AG52" s="195"/>
      <c r="AH52" s="195"/>
      <c r="AI52" s="195"/>
      <c r="AJ52" s="195"/>
      <c r="AK52" s="195"/>
      <c r="AL52" s="181"/>
      <c r="AM52" s="181"/>
      <c r="AN52" s="181"/>
      <c r="AO52" s="305"/>
      <c r="AP52" s="182"/>
      <c r="AQ52" s="171"/>
      <c r="AR52" s="171"/>
      <c r="AS52" s="171"/>
      <c r="AT52" s="171"/>
      <c r="AU52" s="183"/>
      <c r="AV52" s="98"/>
      <c r="AW52" s="272">
        <f t="shared" ca="1" si="6"/>
        <v>7</v>
      </c>
      <c r="AX52" s="270"/>
      <c r="AY52" s="14"/>
      <c r="AZ52" s="12"/>
      <c r="BA52" s="12"/>
      <c r="BB52" s="12"/>
      <c r="BC52" s="12"/>
      <c r="BD52" s="12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/>
      <c r="BU52"/>
      <c r="BV52"/>
      <c r="BW52"/>
      <c r="BX52"/>
      <c r="BY52"/>
      <c r="BZ52"/>
      <c r="CA52"/>
      <c r="CB52"/>
      <c r="CC52"/>
    </row>
    <row r="53" spans="1:81" s="2" customFormat="1" hidden="1" x14ac:dyDescent="0.2">
      <c r="A53" s="16"/>
      <c r="B53" s="375" t="s">
        <v>598</v>
      </c>
      <c r="C53" s="304">
        <f t="shared" ca="1" si="7"/>
        <v>0</v>
      </c>
      <c r="D53" s="304">
        <f t="shared" ca="1" si="8"/>
        <v>0</v>
      </c>
      <c r="E53" s="374"/>
      <c r="F53" s="247"/>
      <c r="G53" s="247"/>
      <c r="H53" s="247"/>
      <c r="I53" s="247"/>
      <c r="J53" s="247"/>
      <c r="K53" s="359"/>
      <c r="L53" s="360"/>
      <c r="M53" s="198">
        <f t="shared" ca="1" si="1"/>
        <v>0</v>
      </c>
      <c r="N53" s="361"/>
      <c r="O53" s="362"/>
      <c r="P53" s="363">
        <f ca="1">IF(COUNTIF(INDIRECT(P$5&amp;"!$F$4:$F$8000"),"="&amp;$F53)&gt;=1,SUMIF(INDIRECT(P$5&amp;"!$F$4:$F$8000"),"="&amp;$F53,INDIRECT(P$5&amp;"!$v$4:$v$8000")),"--- ")</f>
        <v>0</v>
      </c>
      <c r="Q53" s="362"/>
      <c r="R53" s="363">
        <f t="shared" ca="1" si="2"/>
        <v>0</v>
      </c>
      <c r="S53" s="364"/>
      <c r="T53" s="363">
        <f t="shared" ca="1" si="3"/>
        <v>0</v>
      </c>
      <c r="U53" s="364"/>
      <c r="V53" s="363">
        <f t="shared" ca="1" si="4"/>
        <v>0</v>
      </c>
      <c r="W53" s="364"/>
      <c r="X53" s="363">
        <f t="shared" ca="1" si="3"/>
        <v>0</v>
      </c>
      <c r="Y53" s="364"/>
      <c r="Z53" s="363">
        <f ca="1">IF(COUNTIF(INDIRECT(Z$5&amp;"!$F$4:$F$8000"),"="&amp;$F53)&gt;=1,SUMIF(INDIRECT(Z$5&amp;"!$F$4:$F$8000"),"="&amp;$F53,INDIRECT(Z$5&amp;"!$v$4:$v$8000")),"--- ")</f>
        <v>0</v>
      </c>
      <c r="AA53" s="364"/>
      <c r="AB53" s="363">
        <f t="shared" ca="1" si="5"/>
        <v>0</v>
      </c>
      <c r="AC53" s="364"/>
      <c r="AD53" s="363"/>
      <c r="AE53" s="365"/>
      <c r="AF53" s="248"/>
      <c r="AG53" s="195"/>
      <c r="AH53" s="195"/>
      <c r="AI53" s="195"/>
      <c r="AJ53" s="195"/>
      <c r="AK53" s="195"/>
      <c r="AL53" s="181"/>
      <c r="AM53" s="181"/>
      <c r="AN53" s="181"/>
      <c r="AO53" s="305"/>
      <c r="AP53" s="182"/>
      <c r="AQ53" s="171"/>
      <c r="AR53" s="171"/>
      <c r="AS53" s="171"/>
      <c r="AT53" s="171"/>
      <c r="AU53" s="183"/>
      <c r="AV53" s="98"/>
      <c r="AW53" s="272">
        <f t="shared" ca="1" si="6"/>
        <v>7</v>
      </c>
      <c r="AX53" s="270"/>
      <c r="AY53" s="14"/>
      <c r="AZ53" s="12"/>
      <c r="BA53" s="12"/>
      <c r="BB53" s="12"/>
      <c r="BC53" s="12"/>
      <c r="BD53" s="12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/>
      <c r="BU53"/>
      <c r="BV53"/>
      <c r="BW53"/>
      <c r="BX53"/>
      <c r="BY53"/>
      <c r="BZ53"/>
      <c r="CA53"/>
      <c r="CB53"/>
      <c r="CC53"/>
    </row>
    <row r="54" spans="1:81" s="2" customFormat="1" hidden="1" x14ac:dyDescent="0.2">
      <c r="A54" s="16"/>
      <c r="B54" s="375" t="s">
        <v>598</v>
      </c>
      <c r="C54" s="304">
        <f t="shared" ca="1" si="7"/>
        <v>0</v>
      </c>
      <c r="D54" s="304">
        <f t="shared" ca="1" si="8"/>
        <v>0</v>
      </c>
      <c r="E54" s="374"/>
      <c r="F54" s="247"/>
      <c r="G54" s="247"/>
      <c r="H54" s="247"/>
      <c r="I54" s="247"/>
      <c r="J54" s="247"/>
      <c r="K54" s="359"/>
      <c r="L54" s="360"/>
      <c r="M54" s="198">
        <f t="shared" ca="1" si="1"/>
        <v>0</v>
      </c>
      <c r="N54" s="361"/>
      <c r="O54" s="362"/>
      <c r="P54" s="363">
        <f ca="1">IF(COUNTIF(INDIRECT(P$5&amp;"!$F$4:$F$8000"),"="&amp;$F54)&gt;=1,SUMIF(INDIRECT(P$5&amp;"!$F$4:$F$8000"),"="&amp;$F54,INDIRECT(P$5&amp;"!$v$4:$v$8000")),"--- ")</f>
        <v>0</v>
      </c>
      <c r="Q54" s="362"/>
      <c r="R54" s="363">
        <f t="shared" ca="1" si="2"/>
        <v>0</v>
      </c>
      <c r="S54" s="364"/>
      <c r="T54" s="363">
        <f t="shared" ca="1" si="3"/>
        <v>0</v>
      </c>
      <c r="U54" s="364"/>
      <c r="V54" s="363">
        <f t="shared" ca="1" si="4"/>
        <v>0</v>
      </c>
      <c r="W54" s="364"/>
      <c r="X54" s="363">
        <f t="shared" ca="1" si="3"/>
        <v>0</v>
      </c>
      <c r="Y54" s="364"/>
      <c r="Z54" s="363">
        <f ca="1">IF(COUNTIF(INDIRECT(Z$5&amp;"!$F$4:$F$8000"),"="&amp;$F54)&gt;=1,SUMIF(INDIRECT(Z$5&amp;"!$F$4:$F$8000"),"="&amp;$F54,INDIRECT(Z$5&amp;"!$v$4:$v$8000")),"--- ")</f>
        <v>0</v>
      </c>
      <c r="AA54" s="364"/>
      <c r="AB54" s="363">
        <f t="shared" ca="1" si="5"/>
        <v>0</v>
      </c>
      <c r="AC54" s="364"/>
      <c r="AD54" s="363"/>
      <c r="AE54" s="365"/>
      <c r="AF54" s="248"/>
      <c r="AG54" s="195"/>
      <c r="AH54" s="195"/>
      <c r="AI54" s="195"/>
      <c r="AJ54" s="195"/>
      <c r="AK54" s="195"/>
      <c r="AL54" s="181"/>
      <c r="AM54" s="181"/>
      <c r="AN54" s="181"/>
      <c r="AO54" s="305"/>
      <c r="AP54" s="182"/>
      <c r="AQ54" s="171"/>
      <c r="AR54" s="171"/>
      <c r="AS54" s="171"/>
      <c r="AT54" s="171"/>
      <c r="AU54" s="183"/>
      <c r="AV54" s="98"/>
      <c r="AW54" s="272">
        <f t="shared" ca="1" si="6"/>
        <v>7</v>
      </c>
      <c r="AX54" s="270"/>
      <c r="AY54" s="14"/>
      <c r="AZ54" s="12"/>
      <c r="BA54" s="12"/>
      <c r="BB54" s="12"/>
      <c r="BC54" s="12"/>
      <c r="BD54" s="12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/>
      <c r="BU54"/>
      <c r="BV54"/>
      <c r="BW54"/>
      <c r="BX54"/>
      <c r="BY54"/>
      <c r="BZ54"/>
      <c r="CA54"/>
      <c r="CB54"/>
      <c r="CC54"/>
    </row>
    <row r="55" spans="1:81" s="2" customFormat="1" hidden="1" x14ac:dyDescent="0.2">
      <c r="B55" s="104">
        <v>1</v>
      </c>
      <c r="C55" s="12"/>
      <c r="D55" s="12"/>
      <c r="E55" s="16"/>
      <c r="F55" s="247"/>
      <c r="G55" s="247"/>
      <c r="H55" s="247"/>
      <c r="I55" s="247"/>
      <c r="J55" s="247"/>
      <c r="K55" s="359"/>
      <c r="L55" s="360"/>
      <c r="M55" s="198">
        <f t="shared" ca="1" si="1"/>
        <v>0</v>
      </c>
      <c r="N55" s="361"/>
      <c r="O55" s="362"/>
      <c r="P55" s="363">
        <f t="shared" ref="P55:P60" ca="1" si="9">IF(COUNTIF(INDIRECT(P$5&amp;"!$F$4:$F$8000"),"="&amp;$F55)&gt;=1,SUMIF(INDIRECT(P$5&amp;"!$F$4:$F$8000"),"="&amp;$F55,INDIRECT(P$5&amp;"!$U$4:$U$8000")),"--- ")</f>
        <v>0</v>
      </c>
      <c r="Q55" s="362"/>
      <c r="R55" s="363">
        <f t="shared" ca="1" si="2"/>
        <v>0</v>
      </c>
      <c r="S55" s="362"/>
      <c r="T55" s="363">
        <f t="shared" ca="1" si="3"/>
        <v>0</v>
      </c>
      <c r="U55" s="362"/>
      <c r="V55" s="363">
        <f t="shared" ca="1" si="4"/>
        <v>0</v>
      </c>
      <c r="W55" s="362"/>
      <c r="X55" s="363">
        <f t="shared" ca="1" si="3"/>
        <v>0</v>
      </c>
      <c r="Y55" s="362"/>
      <c r="Z55" s="363">
        <f t="shared" ref="Z55:Z60" ca="1" si="10">IF(COUNTIF(INDIRECT(Z$5&amp;"!$F$4:$F$8000"),"="&amp;$F55)&gt;=1,SUMIF(INDIRECT(Z$5&amp;"!$F$4:$F$8000"),"="&amp;$F55,INDIRECT(Z$5&amp;"!$U$4:$U$8000")),"--- ")</f>
        <v>0</v>
      </c>
      <c r="AA55" s="364"/>
      <c r="AB55" s="363">
        <f t="shared" ref="AB55:AB60" ca="1" si="11">IF(COUNTIF(INDIRECT(AB$5&amp;"!$F$4:$F$8000"),"="&amp;$F55)&gt;=1,SUMIF(INDIRECT(AB$5&amp;"!$F$4:$F$8000"),"="&amp;$F55,INDIRECT(AB$5&amp;"!$U$4:$U$8000")),"--- ")</f>
        <v>0</v>
      </c>
      <c r="AC55" s="364"/>
      <c r="AD55" s="363"/>
      <c r="AE55" s="365"/>
      <c r="AF55" s="191"/>
      <c r="AG55" s="171"/>
      <c r="AH55" s="171"/>
      <c r="AI55" s="171"/>
      <c r="AJ55" s="171"/>
      <c r="AK55" s="171"/>
      <c r="AL55" s="180"/>
      <c r="AM55" s="180"/>
      <c r="AN55" s="180"/>
      <c r="AO55" s="181"/>
      <c r="AP55" s="182"/>
      <c r="AQ55" s="171"/>
      <c r="AR55" s="171"/>
      <c r="AS55" s="171"/>
      <c r="AT55" s="171"/>
      <c r="AU55" s="183"/>
      <c r="AV55" s="98"/>
      <c r="AW55" s="272">
        <f t="shared" ca="1" si="6"/>
        <v>7</v>
      </c>
      <c r="AX55" s="270">
        <f t="shared" ref="AX55:AX60" si="12">L55</f>
        <v>0</v>
      </c>
      <c r="AY55" s="14">
        <v>1</v>
      </c>
      <c r="AZ55" s="304">
        <f t="shared" ref="AZ55:AZ60" si="13">L55</f>
        <v>0</v>
      </c>
      <c r="BA55" s="304">
        <f t="shared" ref="BA55:BA60" ca="1" si="14">IF(AW55&gt;0,F55,"")</f>
        <v>0</v>
      </c>
      <c r="BB55" s="304">
        <f t="shared" ref="BB55:BB60" ca="1" si="15">IF(AW55&gt;=4,1,0)</f>
        <v>1</v>
      </c>
      <c r="BC55" t="str">
        <f t="shared" ref="BC55:BC60" ca="1" si="16">IF(LEFT(BA55,4)&lt;&gt;"Gast","Eingeschrieben","Nicht eingeschrieben")</f>
        <v>Eingeschrieben</v>
      </c>
      <c r="BD55" s="12" t="str">
        <f t="shared" ref="BD55:BD60" ca="1" si="17">IF(AW55&gt;=4,"Eingeladen",IF(AW55&lt;3,"KeinMail","NurMail"))</f>
        <v>Eingeladen</v>
      </c>
      <c r="BE55" s="98" t="str">
        <f t="shared" ref="BE55:BE60" ca="1" si="18">"PCS-Challenge ("&amp;TEXT(AW55,"00")&amp;") Gesamt "&amp;TEXT(B55,"000")&amp;" Klasse "&amp;L55&amp;" Platz "&amp;TEXT(E55,"000")&amp;" - Weissach 2017"</f>
        <v>PCS-Challenge (07) Gesamt 001 Klasse  Platz 000 - Weissach 2017</v>
      </c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</row>
    <row r="56" spans="1:81" s="2" customFormat="1" hidden="1" x14ac:dyDescent="0.2">
      <c r="A56" s="16"/>
      <c r="B56" s="104">
        <v>2</v>
      </c>
      <c r="C56" s="304"/>
      <c r="D56" s="304"/>
      <c r="E56" s="374"/>
      <c r="F56" s="247"/>
      <c r="G56" s="247"/>
      <c r="H56" s="247"/>
      <c r="I56" s="247"/>
      <c r="J56" s="247"/>
      <c r="K56" s="359"/>
      <c r="L56" s="360"/>
      <c r="M56" s="198">
        <f t="shared" ca="1" si="1"/>
        <v>0</v>
      </c>
      <c r="N56" s="361"/>
      <c r="O56" s="362"/>
      <c r="P56" s="363">
        <f t="shared" ca="1" si="9"/>
        <v>0</v>
      </c>
      <c r="Q56" s="362"/>
      <c r="R56" s="363">
        <f t="shared" ca="1" si="2"/>
        <v>0</v>
      </c>
      <c r="S56" s="362"/>
      <c r="T56" s="363">
        <f t="shared" ca="1" si="3"/>
        <v>0</v>
      </c>
      <c r="U56" s="362"/>
      <c r="V56" s="363">
        <f t="shared" ca="1" si="4"/>
        <v>0</v>
      </c>
      <c r="W56" s="362"/>
      <c r="X56" s="363">
        <f t="shared" ca="1" si="3"/>
        <v>0</v>
      </c>
      <c r="Y56" s="362"/>
      <c r="Z56" s="363">
        <f t="shared" ca="1" si="10"/>
        <v>0</v>
      </c>
      <c r="AA56" s="364"/>
      <c r="AB56" s="363">
        <f t="shared" ca="1" si="11"/>
        <v>0</v>
      </c>
      <c r="AC56" s="364"/>
      <c r="AD56" s="363"/>
      <c r="AE56" s="365"/>
      <c r="AF56" s="191"/>
      <c r="AG56" s="171"/>
      <c r="AH56" s="171"/>
      <c r="AI56" s="171"/>
      <c r="AJ56" s="171"/>
      <c r="AK56" s="171"/>
      <c r="AL56" s="180"/>
      <c r="AM56" s="180"/>
      <c r="AN56" s="180"/>
      <c r="AO56" s="181"/>
      <c r="AP56" s="182"/>
      <c r="AQ56" s="171"/>
      <c r="AR56" s="171"/>
      <c r="AS56" s="171"/>
      <c r="AT56" s="171"/>
      <c r="AU56" s="183"/>
      <c r="AV56" s="98"/>
      <c r="AW56" s="272">
        <f t="shared" ca="1" si="6"/>
        <v>7</v>
      </c>
      <c r="AX56" s="270">
        <f t="shared" si="12"/>
        <v>0</v>
      </c>
      <c r="AY56" s="14">
        <v>1</v>
      </c>
      <c r="AZ56" s="304">
        <f t="shared" si="13"/>
        <v>0</v>
      </c>
      <c r="BA56" s="304">
        <f t="shared" ca="1" si="14"/>
        <v>0</v>
      </c>
      <c r="BB56" s="304">
        <f t="shared" ca="1" si="15"/>
        <v>1</v>
      </c>
      <c r="BC56" t="str">
        <f t="shared" ca="1" si="16"/>
        <v>Eingeschrieben</v>
      </c>
      <c r="BD56" s="12" t="str">
        <f t="shared" ca="1" si="17"/>
        <v>Eingeladen</v>
      </c>
      <c r="BE56" s="98" t="str">
        <f t="shared" ca="1" si="18"/>
        <v>PCS-Challenge (07) Gesamt 002 Klasse  Platz 000 - Weissach 2017</v>
      </c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/>
      <c r="BU56"/>
      <c r="BV56"/>
      <c r="BW56"/>
      <c r="BX56"/>
      <c r="BY56"/>
      <c r="BZ56"/>
      <c r="CA56"/>
      <c r="CB56"/>
      <c r="CC56"/>
    </row>
    <row r="57" spans="1:81" s="2" customFormat="1" hidden="1" x14ac:dyDescent="0.2">
      <c r="A57" s="16"/>
      <c r="B57" s="104">
        <v>3</v>
      </c>
      <c r="C57" s="304"/>
      <c r="D57" s="304"/>
      <c r="E57" s="374"/>
      <c r="F57" s="247"/>
      <c r="G57" s="247"/>
      <c r="H57" s="247"/>
      <c r="I57" s="247"/>
      <c r="J57" s="247"/>
      <c r="K57" s="359"/>
      <c r="L57" s="360"/>
      <c r="M57" s="198">
        <f t="shared" ca="1" si="1"/>
        <v>0</v>
      </c>
      <c r="N57" s="361"/>
      <c r="O57" s="362"/>
      <c r="P57" s="363">
        <f t="shared" ca="1" si="9"/>
        <v>0</v>
      </c>
      <c r="Q57" s="362"/>
      <c r="R57" s="363">
        <f t="shared" ca="1" si="2"/>
        <v>0</v>
      </c>
      <c r="S57" s="362"/>
      <c r="T57" s="363">
        <f t="shared" ca="1" si="3"/>
        <v>0</v>
      </c>
      <c r="U57" s="362"/>
      <c r="V57" s="363">
        <f t="shared" ca="1" si="4"/>
        <v>0</v>
      </c>
      <c r="W57" s="362"/>
      <c r="X57" s="363">
        <f t="shared" ca="1" si="3"/>
        <v>0</v>
      </c>
      <c r="Y57" s="362"/>
      <c r="Z57" s="363">
        <f t="shared" ca="1" si="10"/>
        <v>0</v>
      </c>
      <c r="AA57" s="364"/>
      <c r="AB57" s="363">
        <f t="shared" ca="1" si="11"/>
        <v>0</v>
      </c>
      <c r="AC57" s="364"/>
      <c r="AD57" s="363"/>
      <c r="AE57" s="365"/>
      <c r="AF57" s="191"/>
      <c r="AG57" s="171"/>
      <c r="AH57" s="171"/>
      <c r="AI57" s="171"/>
      <c r="AJ57" s="171"/>
      <c r="AK57" s="171"/>
      <c r="AL57" s="180"/>
      <c r="AM57" s="180"/>
      <c r="AN57" s="180"/>
      <c r="AO57" s="181"/>
      <c r="AP57" s="182"/>
      <c r="AQ57" s="171"/>
      <c r="AR57" s="171"/>
      <c r="AS57" s="171"/>
      <c r="AT57" s="171"/>
      <c r="AU57" s="183"/>
      <c r="AV57" s="98"/>
      <c r="AW57" s="272">
        <f t="shared" ca="1" si="6"/>
        <v>7</v>
      </c>
      <c r="AX57" s="270">
        <f t="shared" si="12"/>
        <v>0</v>
      </c>
      <c r="AY57" s="14">
        <v>1</v>
      </c>
      <c r="AZ57" s="304">
        <f t="shared" si="13"/>
        <v>0</v>
      </c>
      <c r="BA57" s="304">
        <f t="shared" ca="1" si="14"/>
        <v>0</v>
      </c>
      <c r="BB57" s="304">
        <f t="shared" ca="1" si="15"/>
        <v>1</v>
      </c>
      <c r="BC57" t="str">
        <f t="shared" ca="1" si="16"/>
        <v>Eingeschrieben</v>
      </c>
      <c r="BD57" s="12" t="str">
        <f t="shared" ca="1" si="17"/>
        <v>Eingeladen</v>
      </c>
      <c r="BE57" s="98" t="str">
        <f t="shared" ca="1" si="18"/>
        <v>PCS-Challenge (07) Gesamt 003 Klasse  Platz 000 - Weissach 2017</v>
      </c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/>
      <c r="BU57"/>
      <c r="BV57"/>
      <c r="BW57"/>
      <c r="BX57"/>
      <c r="BY57"/>
      <c r="BZ57"/>
      <c r="CA57"/>
      <c r="CB57"/>
      <c r="CC57"/>
    </row>
    <row r="58" spans="1:81" s="2" customFormat="1" hidden="1" x14ac:dyDescent="0.2">
      <c r="A58" s="16"/>
      <c r="B58" s="104">
        <v>4</v>
      </c>
      <c r="C58" s="304"/>
      <c r="D58" s="304"/>
      <c r="E58" s="374"/>
      <c r="F58" s="247"/>
      <c r="G58" s="247"/>
      <c r="H58" s="247"/>
      <c r="I58" s="247"/>
      <c r="J58" s="247"/>
      <c r="K58" s="359"/>
      <c r="L58" s="360"/>
      <c r="M58" s="198">
        <f t="shared" ca="1" si="1"/>
        <v>0</v>
      </c>
      <c r="N58" s="361"/>
      <c r="O58" s="362"/>
      <c r="P58" s="363">
        <f t="shared" ca="1" si="9"/>
        <v>0</v>
      </c>
      <c r="Q58" s="362"/>
      <c r="R58" s="363">
        <f t="shared" ca="1" si="2"/>
        <v>0</v>
      </c>
      <c r="S58" s="362"/>
      <c r="T58" s="363">
        <f t="shared" ca="1" si="3"/>
        <v>0</v>
      </c>
      <c r="U58" s="362"/>
      <c r="V58" s="363">
        <f t="shared" ca="1" si="4"/>
        <v>0</v>
      </c>
      <c r="W58" s="362"/>
      <c r="X58" s="363">
        <f t="shared" ca="1" si="3"/>
        <v>0</v>
      </c>
      <c r="Y58" s="362"/>
      <c r="Z58" s="363">
        <f t="shared" ca="1" si="10"/>
        <v>0</v>
      </c>
      <c r="AA58" s="364"/>
      <c r="AB58" s="363">
        <f t="shared" ca="1" si="11"/>
        <v>0</v>
      </c>
      <c r="AC58" s="364"/>
      <c r="AD58" s="363"/>
      <c r="AE58" s="365"/>
      <c r="AF58" s="191"/>
      <c r="AG58" s="171"/>
      <c r="AH58" s="171"/>
      <c r="AI58" s="171"/>
      <c r="AJ58" s="171"/>
      <c r="AK58" s="171"/>
      <c r="AL58" s="180"/>
      <c r="AM58" s="180"/>
      <c r="AN58" s="180"/>
      <c r="AO58" s="181"/>
      <c r="AP58" s="182"/>
      <c r="AQ58" s="171"/>
      <c r="AR58" s="171"/>
      <c r="AS58" s="171"/>
      <c r="AT58" s="171"/>
      <c r="AU58" s="183"/>
      <c r="AV58" s="98"/>
      <c r="AW58" s="272">
        <f t="shared" ca="1" si="6"/>
        <v>7</v>
      </c>
      <c r="AX58" s="270">
        <f t="shared" si="12"/>
        <v>0</v>
      </c>
      <c r="AY58" s="14">
        <v>1</v>
      </c>
      <c r="AZ58" s="304">
        <f t="shared" si="13"/>
        <v>0</v>
      </c>
      <c r="BA58" s="304">
        <f t="shared" ca="1" si="14"/>
        <v>0</v>
      </c>
      <c r="BB58" s="304">
        <f t="shared" ca="1" si="15"/>
        <v>1</v>
      </c>
      <c r="BC58" t="str">
        <f t="shared" ca="1" si="16"/>
        <v>Eingeschrieben</v>
      </c>
      <c r="BD58" s="12" t="str">
        <f t="shared" ca="1" si="17"/>
        <v>Eingeladen</v>
      </c>
      <c r="BE58" s="98" t="str">
        <f t="shared" ca="1" si="18"/>
        <v>PCS-Challenge (07) Gesamt 004 Klasse  Platz 000 - Weissach 2017</v>
      </c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/>
      <c r="BU58"/>
      <c r="BV58"/>
      <c r="BW58"/>
      <c r="BX58"/>
      <c r="BY58"/>
      <c r="BZ58"/>
      <c r="CA58"/>
      <c r="CB58"/>
      <c r="CC58"/>
    </row>
    <row r="59" spans="1:81" s="2" customFormat="1" hidden="1" x14ac:dyDescent="0.2">
      <c r="A59" s="16"/>
      <c r="B59" s="104">
        <v>5</v>
      </c>
      <c r="C59" s="304"/>
      <c r="D59" s="304"/>
      <c r="E59" s="374"/>
      <c r="F59" s="247"/>
      <c r="G59" s="247"/>
      <c r="H59" s="247"/>
      <c r="I59" s="247"/>
      <c r="J59" s="247"/>
      <c r="K59" s="359"/>
      <c r="L59" s="360"/>
      <c r="M59" s="198">
        <f t="shared" ca="1" si="1"/>
        <v>0</v>
      </c>
      <c r="N59" s="361"/>
      <c r="O59" s="362"/>
      <c r="P59" s="363">
        <f t="shared" ca="1" si="9"/>
        <v>0</v>
      </c>
      <c r="Q59" s="362"/>
      <c r="R59" s="363">
        <f t="shared" ca="1" si="2"/>
        <v>0</v>
      </c>
      <c r="S59" s="362"/>
      <c r="T59" s="363">
        <f t="shared" ca="1" si="3"/>
        <v>0</v>
      </c>
      <c r="U59" s="362"/>
      <c r="V59" s="363">
        <f t="shared" ca="1" si="4"/>
        <v>0</v>
      </c>
      <c r="W59" s="362"/>
      <c r="X59" s="363">
        <f t="shared" ca="1" si="3"/>
        <v>0</v>
      </c>
      <c r="Y59" s="362"/>
      <c r="Z59" s="363">
        <f t="shared" ca="1" si="10"/>
        <v>0</v>
      </c>
      <c r="AA59" s="364"/>
      <c r="AB59" s="363">
        <f t="shared" ca="1" si="11"/>
        <v>0</v>
      </c>
      <c r="AC59" s="364"/>
      <c r="AD59" s="363"/>
      <c r="AE59" s="365"/>
      <c r="AF59" s="191"/>
      <c r="AG59" s="171"/>
      <c r="AH59" s="171"/>
      <c r="AI59" s="171"/>
      <c r="AJ59" s="171"/>
      <c r="AK59" s="171"/>
      <c r="AL59" s="180"/>
      <c r="AM59" s="180"/>
      <c r="AN59" s="180"/>
      <c r="AO59" s="181"/>
      <c r="AP59" s="182"/>
      <c r="AQ59" s="171"/>
      <c r="AR59" s="171"/>
      <c r="AS59" s="171"/>
      <c r="AT59" s="171"/>
      <c r="AU59" s="183"/>
      <c r="AV59" s="98"/>
      <c r="AW59" s="272">
        <f t="shared" ca="1" si="6"/>
        <v>7</v>
      </c>
      <c r="AX59" s="270">
        <f t="shared" si="12"/>
        <v>0</v>
      </c>
      <c r="AY59" s="14">
        <v>1</v>
      </c>
      <c r="AZ59" s="304">
        <f t="shared" si="13"/>
        <v>0</v>
      </c>
      <c r="BA59" s="304">
        <f t="shared" ca="1" si="14"/>
        <v>0</v>
      </c>
      <c r="BB59" s="304">
        <f t="shared" ca="1" si="15"/>
        <v>1</v>
      </c>
      <c r="BC59" t="str">
        <f t="shared" ca="1" si="16"/>
        <v>Eingeschrieben</v>
      </c>
      <c r="BD59" s="12" t="str">
        <f t="shared" ca="1" si="17"/>
        <v>Eingeladen</v>
      </c>
      <c r="BE59" s="98" t="str">
        <f t="shared" ca="1" si="18"/>
        <v>PCS-Challenge (07) Gesamt 005 Klasse  Platz 000 - Weissach 2017</v>
      </c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/>
      <c r="BU59"/>
      <c r="BV59"/>
      <c r="BW59"/>
      <c r="BX59"/>
      <c r="BY59"/>
      <c r="BZ59"/>
      <c r="CA59"/>
      <c r="CB59"/>
      <c r="CC59"/>
    </row>
    <row r="60" spans="1:81" s="2" customFormat="1" hidden="1" x14ac:dyDescent="0.2">
      <c r="A60" s="16"/>
      <c r="B60" s="104">
        <v>6</v>
      </c>
      <c r="C60" s="304"/>
      <c r="D60" s="304"/>
      <c r="E60" s="374"/>
      <c r="F60" s="247"/>
      <c r="G60" s="247"/>
      <c r="H60" s="247"/>
      <c r="I60" s="247"/>
      <c r="J60" s="247"/>
      <c r="K60" s="359"/>
      <c r="L60" s="360"/>
      <c r="M60" s="198">
        <f t="shared" ca="1" si="1"/>
        <v>0</v>
      </c>
      <c r="N60" s="361"/>
      <c r="O60" s="362"/>
      <c r="P60" s="363">
        <f t="shared" ca="1" si="9"/>
        <v>0</v>
      </c>
      <c r="Q60" s="362"/>
      <c r="R60" s="363">
        <f t="shared" ca="1" si="2"/>
        <v>0</v>
      </c>
      <c r="S60" s="362"/>
      <c r="T60" s="363">
        <f t="shared" ca="1" si="3"/>
        <v>0</v>
      </c>
      <c r="U60" s="362"/>
      <c r="V60" s="363">
        <f t="shared" ca="1" si="4"/>
        <v>0</v>
      </c>
      <c r="W60" s="362"/>
      <c r="X60" s="363">
        <f t="shared" ca="1" si="3"/>
        <v>0</v>
      </c>
      <c r="Y60" s="362"/>
      <c r="Z60" s="363">
        <f t="shared" ca="1" si="10"/>
        <v>0</v>
      </c>
      <c r="AA60" s="364"/>
      <c r="AB60" s="363">
        <f t="shared" ca="1" si="11"/>
        <v>0</v>
      </c>
      <c r="AC60" s="364"/>
      <c r="AD60" s="363"/>
      <c r="AE60" s="365"/>
      <c r="AF60" s="191"/>
      <c r="AG60" s="171"/>
      <c r="AH60" s="171"/>
      <c r="AI60" s="171"/>
      <c r="AJ60" s="171"/>
      <c r="AK60" s="171"/>
      <c r="AL60" s="180"/>
      <c r="AM60" s="180"/>
      <c r="AN60" s="180"/>
      <c r="AO60" s="181"/>
      <c r="AP60" s="182"/>
      <c r="AQ60" s="171"/>
      <c r="AR60" s="171"/>
      <c r="AS60" s="171"/>
      <c r="AT60" s="171"/>
      <c r="AU60" s="183"/>
      <c r="AV60" s="98"/>
      <c r="AW60" s="272">
        <f t="shared" ca="1" si="6"/>
        <v>7</v>
      </c>
      <c r="AX60" s="270">
        <f t="shared" si="12"/>
        <v>0</v>
      </c>
      <c r="AY60" s="14">
        <v>1</v>
      </c>
      <c r="AZ60" s="304">
        <f t="shared" si="13"/>
        <v>0</v>
      </c>
      <c r="BA60" s="304">
        <f t="shared" ca="1" si="14"/>
        <v>0</v>
      </c>
      <c r="BB60" s="304">
        <f t="shared" ca="1" si="15"/>
        <v>1</v>
      </c>
      <c r="BC60" t="str">
        <f t="shared" ca="1" si="16"/>
        <v>Eingeschrieben</v>
      </c>
      <c r="BD60" s="12" t="str">
        <f t="shared" ca="1" si="17"/>
        <v>Eingeladen</v>
      </c>
      <c r="BE60" s="98" t="str">
        <f t="shared" ca="1" si="18"/>
        <v>PCS-Challenge (07) Gesamt 006 Klasse  Platz 000 - Weissach 2017</v>
      </c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/>
      <c r="BU60"/>
      <c r="BV60"/>
      <c r="BW60"/>
      <c r="BX60"/>
      <c r="BY60"/>
      <c r="BZ60"/>
      <c r="CA60"/>
      <c r="CB60"/>
      <c r="CC60"/>
    </row>
    <row r="61" spans="1:81" s="2" customFormat="1" ht="6.75" hidden="1" customHeight="1" thickBot="1" x14ac:dyDescent="0.25">
      <c r="B61" s="17"/>
      <c r="C61" s="18"/>
      <c r="D61" s="18"/>
      <c r="E61" s="18"/>
      <c r="F61" s="18"/>
      <c r="G61" s="18"/>
      <c r="H61" s="18"/>
      <c r="I61" s="18"/>
      <c r="J61" s="18"/>
      <c r="K61" s="28"/>
      <c r="L61" s="19"/>
      <c r="M61" s="20"/>
      <c r="N61" s="201"/>
      <c r="O61" s="197"/>
      <c r="P61" s="175"/>
      <c r="Q61" s="224"/>
      <c r="R61" s="175"/>
      <c r="S61" s="196"/>
      <c r="T61" s="175"/>
      <c r="U61" s="196"/>
      <c r="V61" s="175"/>
      <c r="W61" s="196"/>
      <c r="X61" s="175"/>
      <c r="Y61" s="196"/>
      <c r="Z61" s="21"/>
      <c r="AA61" s="277"/>
      <c r="AB61" s="21"/>
      <c r="AC61" s="119"/>
      <c r="AD61" s="21"/>
      <c r="AE61" s="228"/>
      <c r="AF61" s="119"/>
      <c r="AG61" s="21"/>
      <c r="AH61" s="175"/>
      <c r="AI61" s="175"/>
      <c r="AJ61" s="176"/>
      <c r="AK61" s="176"/>
      <c r="AL61" s="21"/>
      <c r="AM61" s="21"/>
      <c r="AN61" s="21"/>
      <c r="AO61" s="23"/>
      <c r="AP61" s="128"/>
      <c r="AQ61" s="129"/>
      <c r="AR61" s="129"/>
      <c r="AS61" s="129"/>
      <c r="AT61" s="129"/>
      <c r="AU61" s="23"/>
      <c r="AV61" s="16"/>
      <c r="AW61" s="273"/>
      <c r="AX61" s="68"/>
      <c r="AY61" s="16"/>
      <c r="AZ61" s="16"/>
      <c r="BA61" s="16"/>
      <c r="BB61" s="16"/>
      <c r="BC61" s="16"/>
      <c r="BD61" s="16"/>
      <c r="BE61" s="98"/>
      <c r="BF61" s="98"/>
      <c r="BG61" s="98"/>
      <c r="BH61" s="98"/>
      <c r="BI61" s="98"/>
      <c r="BJ61" s="98"/>
      <c r="BK61" s="16"/>
      <c r="BL61" s="16"/>
      <c r="BM61" s="16"/>
      <c r="BN61" s="16"/>
      <c r="BO61" s="16"/>
      <c r="BP61" s="16"/>
      <c r="BQ61" s="16"/>
      <c r="BR61" s="16"/>
      <c r="BS61" s="16"/>
    </row>
    <row r="62" spans="1:81" s="2" customFormat="1" x14ac:dyDescent="0.2">
      <c r="H62" s="16"/>
      <c r="I62" s="16"/>
      <c r="J62" s="16"/>
      <c r="K62" s="29"/>
      <c r="L62" s="16"/>
      <c r="M62" s="16"/>
      <c r="N62" s="16"/>
      <c r="O62" s="12"/>
      <c r="P62" s="16"/>
      <c r="Q62" s="16"/>
      <c r="R62" s="16"/>
      <c r="S62" s="12"/>
      <c r="T62" s="16"/>
      <c r="U62" s="12"/>
      <c r="V62" s="16"/>
      <c r="W62" s="12"/>
      <c r="X62" s="16"/>
      <c r="Y62" s="12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273"/>
      <c r="AX62" s="68"/>
      <c r="AY62" s="16"/>
      <c r="AZ62" s="16"/>
      <c r="BA62" s="16"/>
      <c r="BB62" s="16"/>
      <c r="BC62" s="16"/>
      <c r="BD62" s="16"/>
      <c r="BE62"/>
      <c r="BF62"/>
      <c r="BG62"/>
      <c r="BH62"/>
      <c r="BI62"/>
      <c r="BJ62"/>
    </row>
    <row r="63" spans="1:81" s="2" customFormat="1" x14ac:dyDescent="0.2">
      <c r="B63" s="7" t="s">
        <v>67</v>
      </c>
      <c r="C63" s="7"/>
      <c r="D63" s="7"/>
      <c r="H63" s="16"/>
      <c r="I63" s="16"/>
      <c r="J63" s="16"/>
      <c r="K63" s="29"/>
      <c r="L63" s="16"/>
      <c r="M63" s="16"/>
      <c r="N63" s="67" t="s">
        <v>55</v>
      </c>
      <c r="O63" s="16"/>
      <c r="P63" s="98"/>
      <c r="Q63" s="98"/>
      <c r="S63" s="109"/>
      <c r="U63" s="109"/>
      <c r="W63" s="109"/>
      <c r="Y63" s="109"/>
      <c r="Z63" s="98"/>
      <c r="AA63" s="98"/>
      <c r="AB63" s="98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273"/>
      <c r="AX63" s="68"/>
      <c r="AY63" s="16"/>
      <c r="AZ63" s="16"/>
      <c r="BA63" s="16"/>
      <c r="BB63" s="16"/>
      <c r="BC63" s="16"/>
      <c r="BD63" s="16"/>
      <c r="BE63"/>
      <c r="BF63"/>
      <c r="BG63"/>
      <c r="BH63"/>
      <c r="BI63"/>
      <c r="BJ63"/>
    </row>
    <row r="64" spans="1:81" s="2" customFormat="1" ht="13.5" x14ac:dyDescent="0.25">
      <c r="B64" s="26" t="s">
        <v>68</v>
      </c>
      <c r="C64" s="26"/>
      <c r="D64" s="26"/>
      <c r="E64" s="16" t="s">
        <v>26</v>
      </c>
      <c r="F64" s="16"/>
      <c r="G64" s="16"/>
      <c r="H64" s="16"/>
      <c r="I64" s="16"/>
      <c r="J64" s="16"/>
      <c r="K64" s="29"/>
      <c r="L64" s="16"/>
      <c r="N64" s="12">
        <v>1</v>
      </c>
      <c r="P64" s="190" t="s">
        <v>620</v>
      </c>
      <c r="S64" s="98"/>
      <c r="U64" s="98"/>
      <c r="W64" s="98"/>
      <c r="Y64" s="98"/>
      <c r="AB64" s="253"/>
      <c r="AC64" s="253"/>
      <c r="AD64" s="253"/>
      <c r="AE64" s="253"/>
      <c r="AF64" s="253"/>
      <c r="AG64" s="291"/>
      <c r="AH64" s="291"/>
      <c r="AI64" s="291"/>
      <c r="AJ64" s="291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25"/>
      <c r="AX64" s="68"/>
      <c r="AY64" s="16"/>
      <c r="AZ64" s="16"/>
      <c r="BA64" s="16"/>
      <c r="BB64" s="16"/>
      <c r="BC64" s="16"/>
      <c r="BD64" s="16"/>
      <c r="BE64"/>
      <c r="BF64"/>
      <c r="BG64"/>
      <c r="BH64"/>
      <c r="BI64"/>
      <c r="BJ64"/>
    </row>
    <row r="65" spans="2:62" s="2" customFormat="1" ht="13.5" x14ac:dyDescent="0.25">
      <c r="B65" s="26" t="s">
        <v>68</v>
      </c>
      <c r="C65" s="26"/>
      <c r="D65" s="26"/>
      <c r="E65" s="306" t="s">
        <v>1059</v>
      </c>
      <c r="F65" s="307"/>
      <c r="G65" s="307"/>
      <c r="H65" s="307"/>
      <c r="I65" s="307"/>
      <c r="J65" s="307"/>
      <c r="K65" s="308"/>
      <c r="L65" s="307"/>
      <c r="M65" s="307"/>
      <c r="N65" s="12">
        <v>2</v>
      </c>
      <c r="P65" s="190" t="s">
        <v>374</v>
      </c>
      <c r="S65" s="98"/>
      <c r="U65" s="98"/>
      <c r="W65" s="98"/>
      <c r="Y65" s="98"/>
      <c r="AB65" s="253"/>
      <c r="AC65" s="253"/>
      <c r="AD65" s="253"/>
      <c r="AE65" s="16"/>
      <c r="AF65" s="253"/>
      <c r="AG65" s="291"/>
      <c r="AH65" s="291"/>
      <c r="AI65" s="291"/>
      <c r="AJ65" s="291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253"/>
      <c r="AX65" s="68"/>
      <c r="AY65" s="16"/>
      <c r="AZ65" s="16"/>
      <c r="BA65" s="16"/>
      <c r="BB65" s="16"/>
      <c r="BC65" s="16"/>
      <c r="BD65" s="16"/>
      <c r="BE65"/>
      <c r="BF65"/>
      <c r="BG65"/>
      <c r="BH65"/>
      <c r="BI65"/>
      <c r="BJ65"/>
    </row>
    <row r="66" spans="2:62" s="2" customFormat="1" ht="13.5" x14ac:dyDescent="0.25">
      <c r="B66" s="26" t="s">
        <v>68</v>
      </c>
      <c r="C66" s="26"/>
      <c r="D66" s="26"/>
      <c r="E66" s="387" t="s">
        <v>832</v>
      </c>
      <c r="F66" s="370"/>
      <c r="G66" s="370"/>
      <c r="H66" s="370"/>
      <c r="I66" s="370"/>
      <c r="J66" s="370"/>
      <c r="K66" s="371"/>
      <c r="L66" s="370"/>
      <c r="M66" s="370"/>
      <c r="N66" s="12">
        <v>3</v>
      </c>
      <c r="P66" s="190" t="s">
        <v>375</v>
      </c>
      <c r="Q66" s="253"/>
      <c r="S66" s="98"/>
      <c r="U66" s="98"/>
      <c r="W66" s="98"/>
      <c r="Y66" s="98"/>
      <c r="AB66" s="253"/>
      <c r="AC66" s="253"/>
      <c r="AD66" s="253"/>
      <c r="AE66" s="16"/>
      <c r="AF66" s="253"/>
      <c r="AG66" s="291"/>
      <c r="AH66" s="291"/>
      <c r="AI66" s="291"/>
      <c r="AJ66" s="291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253"/>
      <c r="AX66" s="68"/>
      <c r="AY66" s="16"/>
      <c r="AZ66" s="16"/>
      <c r="BA66" s="16"/>
      <c r="BB66" s="16"/>
      <c r="BC66" s="16"/>
      <c r="BD66" s="16"/>
      <c r="BE66"/>
      <c r="BF66"/>
      <c r="BG66"/>
      <c r="BH66"/>
      <c r="BI66"/>
      <c r="BJ66"/>
    </row>
    <row r="67" spans="2:62" s="2" customFormat="1" ht="13.5" x14ac:dyDescent="0.25">
      <c r="B67" s="26" t="s">
        <v>68</v>
      </c>
      <c r="E67" s="320" t="s">
        <v>249</v>
      </c>
      <c r="F67" s="9"/>
      <c r="G67" s="9"/>
      <c r="H67" s="9"/>
      <c r="I67" s="9"/>
      <c r="J67" s="9"/>
      <c r="K67" s="30"/>
      <c r="L67" s="9"/>
      <c r="M67" s="9"/>
      <c r="N67" s="12"/>
      <c r="O67" s="190"/>
      <c r="S67" s="16"/>
      <c r="U67" s="16"/>
      <c r="W67" s="16"/>
      <c r="Y67" s="16"/>
      <c r="AC67" s="292"/>
      <c r="AD67" s="16"/>
      <c r="AE67" s="16"/>
      <c r="AF67" s="16"/>
      <c r="AH67" s="291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31"/>
      <c r="AX67" s="68"/>
      <c r="AY67" s="16"/>
      <c r="AZ67" s="16"/>
      <c r="BA67" s="16"/>
      <c r="BB67" s="16"/>
      <c r="BC67" s="16"/>
      <c r="BD67" s="16"/>
      <c r="BE67"/>
      <c r="BF67"/>
      <c r="BG67"/>
      <c r="BH67"/>
      <c r="BI67"/>
      <c r="BJ67"/>
    </row>
    <row r="68" spans="2:62" s="2" customFormat="1" x14ac:dyDescent="0.2">
      <c r="B68" s="26" t="s">
        <v>68</v>
      </c>
      <c r="C68" s="26"/>
      <c r="D68" s="26"/>
      <c r="E68" s="376" t="s">
        <v>20</v>
      </c>
      <c r="F68" s="376"/>
      <c r="G68" s="376"/>
      <c r="H68" s="376"/>
      <c r="I68" s="376"/>
      <c r="J68" s="376"/>
      <c r="K68" s="377"/>
      <c r="L68" s="376"/>
      <c r="M68" s="376"/>
      <c r="AC68" s="253"/>
      <c r="AD68" s="16"/>
      <c r="AE68" s="16"/>
      <c r="AF68" s="16"/>
      <c r="AH68" s="291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31"/>
      <c r="AX68" s="68"/>
      <c r="AY68" s="16"/>
      <c r="AZ68" s="16"/>
      <c r="BA68" s="16"/>
      <c r="BB68" s="16"/>
      <c r="BC68" s="16"/>
      <c r="BD68" s="16"/>
      <c r="BE68"/>
      <c r="BF68"/>
      <c r="BG68"/>
      <c r="BH68"/>
      <c r="BI68"/>
      <c r="BJ68"/>
    </row>
    <row r="69" spans="2:62" s="2" customFormat="1" x14ac:dyDescent="0.2">
      <c r="B69" s="26" t="s">
        <v>68</v>
      </c>
      <c r="E69" s="369" t="s">
        <v>596</v>
      </c>
      <c r="F69" s="225"/>
      <c r="G69" s="225"/>
      <c r="H69" s="225"/>
      <c r="I69" s="225"/>
      <c r="J69" s="225"/>
      <c r="K69" s="225"/>
      <c r="L69" s="225"/>
      <c r="M69" s="225"/>
      <c r="O69" s="292" t="s">
        <v>52</v>
      </c>
      <c r="P69" s="261" t="s">
        <v>523</v>
      </c>
      <c r="S69" s="292" t="s">
        <v>52</v>
      </c>
      <c r="T69" s="293" t="s">
        <v>523</v>
      </c>
      <c r="W69" s="292" t="s">
        <v>52</v>
      </c>
      <c r="X69" s="293" t="s">
        <v>523</v>
      </c>
      <c r="Y69" s="292"/>
      <c r="Z69" s="293"/>
      <c r="AA69" s="291"/>
      <c r="AB69" s="293"/>
      <c r="AC69" s="253"/>
      <c r="AD69" s="16"/>
      <c r="AE69" s="16"/>
      <c r="AF69" s="16"/>
      <c r="AH69" s="291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31"/>
      <c r="AX69" s="68"/>
      <c r="AY69" s="16"/>
      <c r="AZ69" s="16"/>
      <c r="BA69" s="16"/>
      <c r="BB69" s="16"/>
      <c r="BC69" s="16"/>
      <c r="BD69" s="16"/>
      <c r="BE69"/>
      <c r="BF69"/>
      <c r="BG69"/>
      <c r="BH69"/>
      <c r="BI69"/>
      <c r="BJ69"/>
    </row>
    <row r="70" spans="2:62" s="2" customFormat="1" x14ac:dyDescent="0.2">
      <c r="B70" s="26" t="s">
        <v>68</v>
      </c>
      <c r="E70" s="373" t="s">
        <v>597</v>
      </c>
      <c r="F70" s="372"/>
      <c r="G70" s="372"/>
      <c r="H70" s="372"/>
      <c r="I70" s="372"/>
      <c r="J70" s="372"/>
      <c r="K70" s="372"/>
      <c r="L70" s="372"/>
      <c r="M70" s="372"/>
      <c r="O70" s="253">
        <v>1</v>
      </c>
      <c r="P70" s="291">
        <v>100</v>
      </c>
      <c r="S70" s="253">
        <v>21</v>
      </c>
      <c r="T70" s="291">
        <v>39</v>
      </c>
      <c r="W70" s="291">
        <v>31</v>
      </c>
      <c r="X70" s="291">
        <v>19</v>
      </c>
      <c r="Y70" s="253"/>
      <c r="Z70" s="291"/>
      <c r="AA70" s="291"/>
      <c r="AB70" s="291"/>
      <c r="AC70" s="253"/>
      <c r="AD70" s="16"/>
      <c r="AE70" s="16"/>
      <c r="AF70" s="16"/>
      <c r="AH70" s="291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31"/>
      <c r="AX70" s="68"/>
      <c r="AY70" s="16"/>
      <c r="AZ70" s="16"/>
      <c r="BA70" s="16"/>
      <c r="BB70" s="16"/>
      <c r="BC70" s="16"/>
      <c r="BD70" s="16"/>
      <c r="BE70"/>
      <c r="BF70"/>
      <c r="BG70"/>
      <c r="BH70"/>
      <c r="BI70"/>
      <c r="BJ70"/>
    </row>
    <row r="71" spans="2:62" s="2" customFormat="1" x14ac:dyDescent="0.2">
      <c r="O71" s="253">
        <v>2</v>
      </c>
      <c r="P71" s="291">
        <v>85</v>
      </c>
      <c r="S71" s="253">
        <v>22</v>
      </c>
      <c r="T71" s="291">
        <v>38</v>
      </c>
      <c r="W71" s="291">
        <v>32</v>
      </c>
      <c r="X71" s="291">
        <v>18</v>
      </c>
      <c r="Y71" s="253"/>
      <c r="Z71" s="291"/>
      <c r="AA71" s="291"/>
      <c r="AB71" s="291"/>
      <c r="AC71" s="253"/>
      <c r="AD71" s="16"/>
      <c r="AE71" s="16"/>
      <c r="AF71" s="16"/>
      <c r="AH71" s="291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31"/>
      <c r="AX71" s="68"/>
      <c r="AY71" s="16"/>
      <c r="AZ71" s="16"/>
      <c r="BA71" s="16"/>
      <c r="BB71" s="16"/>
      <c r="BC71" s="16"/>
      <c r="BD71" s="16"/>
      <c r="BE71"/>
      <c r="BF71"/>
      <c r="BG71"/>
      <c r="BH71"/>
      <c r="BI71"/>
      <c r="BJ71"/>
    </row>
    <row r="72" spans="2:62" s="2" customFormat="1" x14ac:dyDescent="0.2">
      <c r="E72" s="27" t="s">
        <v>625</v>
      </c>
      <c r="F72" s="27"/>
      <c r="G72" s="27"/>
      <c r="H72" s="16"/>
      <c r="I72" s="16"/>
      <c r="J72" s="16"/>
      <c r="K72"/>
      <c r="L72"/>
      <c r="N72" s="16"/>
      <c r="O72" s="253">
        <v>3</v>
      </c>
      <c r="P72" s="291">
        <v>75</v>
      </c>
      <c r="S72" s="253">
        <v>23</v>
      </c>
      <c r="T72" s="291">
        <v>37</v>
      </c>
      <c r="W72" s="291">
        <v>33</v>
      </c>
      <c r="X72" s="291">
        <v>17</v>
      </c>
      <c r="Y72" s="253"/>
      <c r="Z72" s="291"/>
      <c r="AA72" s="291"/>
      <c r="AB72" s="291"/>
      <c r="AC72" s="253"/>
      <c r="AD72" s="16"/>
      <c r="AE72" s="16"/>
      <c r="AF72" s="16"/>
      <c r="AH72" s="291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31"/>
      <c r="AX72" s="68"/>
      <c r="AY72" s="16"/>
      <c r="AZ72" s="16"/>
      <c r="BA72" s="16"/>
      <c r="BB72" s="16"/>
      <c r="BC72" s="16"/>
      <c r="BD72" s="16"/>
      <c r="BE72"/>
      <c r="BF72"/>
      <c r="BG72"/>
      <c r="BH72"/>
      <c r="BI72"/>
      <c r="BJ72"/>
    </row>
    <row r="73" spans="2:62" s="2" customFormat="1" x14ac:dyDescent="0.2">
      <c r="E73" s="409" t="s">
        <v>71</v>
      </c>
      <c r="F73" s="27"/>
      <c r="G73" s="27"/>
      <c r="H73" s="16"/>
      <c r="I73" s="16"/>
      <c r="J73" s="16"/>
      <c r="K73"/>
      <c r="L73"/>
      <c r="M73"/>
      <c r="N73"/>
      <c r="O73" s="253">
        <v>4</v>
      </c>
      <c r="P73" s="291">
        <v>65</v>
      </c>
      <c r="S73" s="253">
        <v>24</v>
      </c>
      <c r="T73" s="291">
        <v>36</v>
      </c>
      <c r="W73" s="291">
        <v>34</v>
      </c>
      <c r="X73" s="291">
        <v>16</v>
      </c>
      <c r="Y73" s="253"/>
      <c r="Z73" s="291"/>
      <c r="AA73" s="291"/>
      <c r="AB73" s="291"/>
      <c r="AC73" s="253"/>
      <c r="AD73" s="16"/>
      <c r="AE73" s="16"/>
      <c r="AF73" s="16"/>
      <c r="AH73" s="291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31"/>
      <c r="AX73" s="68"/>
      <c r="AY73" s="16"/>
      <c r="AZ73" s="16"/>
      <c r="BA73" s="16"/>
      <c r="BB73" s="16"/>
      <c r="BC73" s="16"/>
      <c r="BD73" s="16"/>
      <c r="BE73"/>
      <c r="BF73"/>
      <c r="BG73"/>
      <c r="BH73"/>
      <c r="BI73"/>
      <c r="BJ73"/>
    </row>
    <row r="74" spans="2:62" s="2" customFormat="1" x14ac:dyDescent="0.2">
      <c r="E74" s="266" t="s">
        <v>1061</v>
      </c>
      <c r="F74" s="16"/>
      <c r="G74" s="16"/>
      <c r="H74" s="16"/>
      <c r="I74" s="16"/>
      <c r="J74" s="16"/>
      <c r="K74"/>
      <c r="L74"/>
      <c r="M74"/>
      <c r="N74"/>
      <c r="O74" s="253">
        <v>5</v>
      </c>
      <c r="P74" s="291">
        <v>60</v>
      </c>
      <c r="S74" s="253">
        <v>25</v>
      </c>
      <c r="T74" s="291">
        <v>35</v>
      </c>
      <c r="W74" s="291">
        <v>35</v>
      </c>
      <c r="X74" s="291">
        <v>15</v>
      </c>
      <c r="Y74" s="253"/>
      <c r="Z74" s="291"/>
      <c r="AA74" s="291"/>
      <c r="AB74" s="291"/>
      <c r="AC74" s="253"/>
      <c r="AD74" s="16"/>
      <c r="AE74" s="16"/>
      <c r="AF74" s="16"/>
      <c r="AH74" s="291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31"/>
      <c r="AX74" s="68"/>
      <c r="AY74" s="16"/>
      <c r="AZ74" s="16"/>
      <c r="BA74" s="16"/>
      <c r="BB74" s="16"/>
      <c r="BC74" s="16"/>
      <c r="BD74" s="16"/>
      <c r="BE74"/>
      <c r="BF74"/>
      <c r="BG74"/>
      <c r="BH74"/>
      <c r="BI74"/>
      <c r="BJ74"/>
    </row>
    <row r="75" spans="2:62" s="2" customFormat="1" x14ac:dyDescent="0.2">
      <c r="E75" s="247" t="s">
        <v>623</v>
      </c>
      <c r="F75" s="16"/>
      <c r="G75" s="16"/>
      <c r="H75" s="16"/>
      <c r="I75" s="16"/>
      <c r="J75" s="16"/>
      <c r="K75"/>
      <c r="L75"/>
      <c r="M75"/>
      <c r="N75"/>
      <c r="O75" s="253">
        <v>6</v>
      </c>
      <c r="P75" s="291">
        <v>55</v>
      </c>
      <c r="S75" s="253">
        <v>26</v>
      </c>
      <c r="T75" s="291">
        <v>34</v>
      </c>
      <c r="W75" s="291">
        <v>36</v>
      </c>
      <c r="X75" s="291">
        <v>14</v>
      </c>
      <c r="Y75" s="253"/>
      <c r="Z75" s="291"/>
      <c r="AA75" s="291"/>
      <c r="AB75" s="291"/>
      <c r="AC75" s="253"/>
      <c r="AD75" s="16"/>
      <c r="AE75" s="16"/>
      <c r="AF75" s="16"/>
      <c r="AH75" s="291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31"/>
      <c r="AX75" s="68"/>
      <c r="AY75" s="16"/>
      <c r="AZ75" s="16"/>
      <c r="BA75" s="16"/>
      <c r="BB75" s="16"/>
      <c r="BC75" s="16"/>
      <c r="BD75" s="16"/>
      <c r="BE75"/>
      <c r="BF75"/>
      <c r="BG75"/>
      <c r="BH75"/>
      <c r="BI75"/>
      <c r="BJ75"/>
    </row>
    <row r="76" spans="2:62" s="2" customFormat="1" x14ac:dyDescent="0.2">
      <c r="E76" s="247" t="s">
        <v>831</v>
      </c>
      <c r="F76" s="16"/>
      <c r="G76" s="16"/>
      <c r="H76" s="16"/>
      <c r="K76"/>
      <c r="L76"/>
      <c r="M76"/>
      <c r="N76"/>
      <c r="O76" s="253">
        <v>7</v>
      </c>
      <c r="P76" s="291">
        <v>50</v>
      </c>
      <c r="S76" s="253">
        <v>27</v>
      </c>
      <c r="T76" s="291">
        <v>33</v>
      </c>
      <c r="W76" s="291">
        <v>37</v>
      </c>
      <c r="X76" s="291">
        <v>13</v>
      </c>
      <c r="Y76" s="253"/>
      <c r="Z76" s="291"/>
      <c r="AA76" s="291"/>
      <c r="AB76" s="291"/>
      <c r="AC76" s="253"/>
      <c r="AD76" s="16"/>
      <c r="AE76" s="16"/>
      <c r="AF76" s="16"/>
      <c r="AH76" s="291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31"/>
      <c r="AX76" s="68"/>
      <c r="AY76" s="16"/>
      <c r="AZ76" s="16"/>
      <c r="BA76" s="16"/>
      <c r="BB76" s="16"/>
      <c r="BC76" s="16"/>
      <c r="BD76" s="16"/>
      <c r="BE76"/>
      <c r="BF76"/>
      <c r="BG76"/>
      <c r="BH76"/>
      <c r="BI76"/>
      <c r="BJ76"/>
    </row>
    <row r="77" spans="2:62" s="2" customFormat="1" x14ac:dyDescent="0.2">
      <c r="E77" s="16" t="s">
        <v>262</v>
      </c>
      <c r="F77"/>
      <c r="G77"/>
      <c r="H77"/>
      <c r="I77"/>
      <c r="J77"/>
      <c r="K77" s="230"/>
      <c r="L77"/>
      <c r="M77"/>
      <c r="N77"/>
      <c r="O77" s="253">
        <v>8</v>
      </c>
      <c r="P77" s="291">
        <v>46</v>
      </c>
      <c r="S77" s="253">
        <v>28</v>
      </c>
      <c r="T77" s="291">
        <v>32</v>
      </c>
      <c r="W77" s="291">
        <v>38</v>
      </c>
      <c r="X77" s="291">
        <v>12</v>
      </c>
      <c r="Y77" s="253"/>
      <c r="Z77" s="291"/>
      <c r="AA77" s="291"/>
      <c r="AB77" s="291"/>
      <c r="AC77" s="253"/>
      <c r="AD77" s="16"/>
      <c r="AE77" s="16"/>
      <c r="AF77" s="16"/>
      <c r="AH77" s="291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31"/>
      <c r="AX77" s="68"/>
      <c r="AY77" s="16"/>
      <c r="AZ77" s="16"/>
      <c r="BA77" s="16"/>
      <c r="BB77" s="16"/>
      <c r="BC77" s="16"/>
      <c r="BD77" s="16"/>
      <c r="BE77"/>
      <c r="BF77"/>
      <c r="BG77"/>
      <c r="BH77"/>
      <c r="BI77"/>
      <c r="BJ77"/>
    </row>
    <row r="78" spans="2:62" s="2" customFormat="1" x14ac:dyDescent="0.2">
      <c r="E78" s="247" t="s">
        <v>622</v>
      </c>
      <c r="F78"/>
      <c r="G78"/>
      <c r="H78"/>
      <c r="I78"/>
      <c r="J78"/>
      <c r="K78"/>
      <c r="L78"/>
      <c r="M78"/>
      <c r="N78"/>
      <c r="O78" s="253">
        <v>9</v>
      </c>
      <c r="P78" s="291">
        <v>43</v>
      </c>
      <c r="S78" s="253">
        <v>29</v>
      </c>
      <c r="T78" s="291">
        <v>31</v>
      </c>
      <c r="W78" s="291">
        <v>39</v>
      </c>
      <c r="X78" s="291">
        <v>11</v>
      </c>
      <c r="Y78" s="253"/>
      <c r="Z78" s="291"/>
      <c r="AA78" s="291"/>
      <c r="AB78" s="291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25"/>
      <c r="AX78" s="68"/>
      <c r="AY78" s="16"/>
      <c r="AZ78" s="16"/>
      <c r="BA78" s="16"/>
      <c r="BB78" s="16"/>
      <c r="BC78" s="16"/>
      <c r="BD78" s="16"/>
      <c r="BE78"/>
      <c r="BF78"/>
      <c r="BG78"/>
      <c r="BH78"/>
      <c r="BI78"/>
      <c r="BJ78"/>
    </row>
    <row r="79" spans="2:62" s="2" customFormat="1" x14ac:dyDescent="0.2">
      <c r="E79" s="247" t="s">
        <v>593</v>
      </c>
      <c r="F79"/>
      <c r="G79"/>
      <c r="H79"/>
      <c r="I79"/>
      <c r="J79"/>
      <c r="K79"/>
      <c r="L79"/>
      <c r="M79"/>
      <c r="N79"/>
      <c r="O79" s="253">
        <v>10</v>
      </c>
      <c r="P79" s="291">
        <v>40</v>
      </c>
      <c r="S79" s="253">
        <v>30</v>
      </c>
      <c r="T79" s="291">
        <v>30</v>
      </c>
      <c r="W79" s="261" t="s">
        <v>524</v>
      </c>
      <c r="X79" s="291">
        <v>10</v>
      </c>
      <c r="Y79" s="253"/>
      <c r="Z79" s="291"/>
      <c r="AA79" s="261"/>
      <c r="AB79" s="291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25"/>
      <c r="AX79" s="68"/>
      <c r="AY79" s="16"/>
      <c r="AZ79" s="16"/>
      <c r="BA79" s="16"/>
      <c r="BB79" s="16"/>
      <c r="BC79" s="16"/>
      <c r="BD79" s="16"/>
      <c r="BE79"/>
      <c r="BF79"/>
      <c r="BG79"/>
      <c r="BH79"/>
      <c r="BI79"/>
      <c r="BJ79"/>
    </row>
    <row r="80" spans="2:62" s="2" customFormat="1" x14ac:dyDescent="0.2">
      <c r="E80" s="247" t="s">
        <v>621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6"/>
      <c r="AA80"/>
      <c r="AB80" s="16"/>
      <c r="AC80" s="16"/>
      <c r="AD80" s="98"/>
      <c r="AE80" s="98"/>
      <c r="AF80" s="98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25"/>
      <c r="AX80" s="68"/>
      <c r="AY80" s="16"/>
      <c r="AZ80" s="16"/>
      <c r="BA80" s="16"/>
      <c r="BB80" s="16"/>
      <c r="BC80" s="16"/>
      <c r="BD80" s="16"/>
      <c r="BE80"/>
      <c r="BF80"/>
      <c r="BG80"/>
      <c r="BH80"/>
      <c r="BI80"/>
      <c r="BJ80"/>
    </row>
    <row r="81" spans="5:5" x14ac:dyDescent="0.2">
      <c r="E81" s="247" t="s">
        <v>1060</v>
      </c>
    </row>
    <row r="82" spans="5:5" x14ac:dyDescent="0.2">
      <c r="E82" s="247" t="s">
        <v>624</v>
      </c>
    </row>
  </sheetData>
  <sortState xmlns:xlrd2="http://schemas.microsoft.com/office/spreadsheetml/2017/richdata2" ref="A8:CC45">
    <sortCondition ref="L8:L45"/>
    <sortCondition descending="1" ref="M8:M45"/>
    <sortCondition ref="H8:H45"/>
    <sortCondition descending="1" ref="AW8:AW45"/>
  </sortState>
  <mergeCells count="12">
    <mergeCell ref="AL4:AM4"/>
    <mergeCell ref="AN4:AO4"/>
    <mergeCell ref="AJ4:AK4"/>
    <mergeCell ref="N4:O4"/>
    <mergeCell ref="P4:Q4"/>
    <mergeCell ref="AH4:AI4"/>
    <mergeCell ref="Z4:AA4"/>
    <mergeCell ref="R4:S4"/>
    <mergeCell ref="T4:U4"/>
    <mergeCell ref="X4:Y4"/>
    <mergeCell ref="V4:W4"/>
    <mergeCell ref="AD4:AE4"/>
  </mergeCells>
  <phoneticPr fontId="0" type="noConversion"/>
  <pageMargins left="0.19685039370078741" right="0.19685039370078741" top="0.39370078740157483" bottom="0.39370078740157483" header="0.19685039370078741" footer="0.19685039370078741"/>
  <pageSetup paperSize="9" scale="54" fitToHeight="5" orientation="landscape" r:id="rId1"/>
  <headerFooter alignWithMargins="0">
    <oddFooter>&amp;L&amp;F&amp;CSeite &amp;P von &amp;N&amp;R&amp;D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E4"/>
  <sheetViews>
    <sheetView zoomScaleNormal="100" zoomScaleSheetLayoutView="100" workbookViewId="0">
      <selection activeCell="E4" sqref="E4"/>
    </sheetView>
  </sheetViews>
  <sheetFormatPr baseColWidth="10" defaultColWidth="11.7109375" defaultRowHeight="12.75" x14ac:dyDescent="0.2"/>
  <cols>
    <col min="1" max="1" width="5.140625" customWidth="1"/>
    <col min="2" max="2" width="6.85546875" customWidth="1"/>
    <col min="3" max="3" width="5.7109375" customWidth="1"/>
    <col min="4" max="4" width="5.28515625" customWidth="1"/>
    <col min="5" max="5" width="6.85546875" customWidth="1"/>
    <col min="6" max="6" width="11.28515625" customWidth="1"/>
    <col min="7" max="7" width="8.7109375" customWidth="1"/>
    <col min="8" max="8" width="20.28515625" customWidth="1"/>
    <col min="9" max="9" width="24.28515625" customWidth="1"/>
    <col min="10" max="10" width="10.140625" customWidth="1"/>
    <col min="11" max="11" width="14.7109375" customWidth="1"/>
    <col min="12" max="12" width="4.7109375" customWidth="1"/>
    <col min="13" max="13" width="8.85546875" customWidth="1"/>
    <col min="14" max="14" width="9.28515625" customWidth="1"/>
    <col min="15" max="15" width="5" customWidth="1"/>
    <col min="16" max="16" width="4.7109375" customWidth="1"/>
    <col min="17" max="17" width="7.28515625" customWidth="1"/>
    <col min="18" max="18" width="5.28515625" customWidth="1"/>
    <col min="19" max="19" width="6.28515625" customWidth="1"/>
    <col min="20" max="20" width="7" customWidth="1"/>
    <col min="21" max="21" width="6.28515625" customWidth="1"/>
    <col min="22" max="22" width="5.7109375" customWidth="1"/>
    <col min="23" max="23" width="6.28515625" customWidth="1"/>
    <col min="24" max="31" width="11.28515625" customWidth="1"/>
    <col min="93" max="99" width="0" hidden="1" customWidth="1"/>
    <col min="100" max="100" width="12.28515625" hidden="1" customWidth="1"/>
    <col min="101" max="101" width="0" hidden="1" customWidth="1"/>
    <col min="102" max="103" width="12.28515625" hidden="1" customWidth="1"/>
    <col min="104" max="105" width="0" hidden="1" customWidth="1"/>
    <col min="110" max="110" width="12.28515625" bestFit="1" customWidth="1"/>
  </cols>
  <sheetData>
    <row r="1" spans="1:161" s="2" customFormat="1" x14ac:dyDescent="0.2">
      <c r="A1" s="7" t="s">
        <v>270</v>
      </c>
      <c r="B1" s="7"/>
      <c r="E1" s="3"/>
      <c r="F1" s="3"/>
      <c r="G1" s="13">
        <v>44463</v>
      </c>
      <c r="H1" s="3" t="s">
        <v>58</v>
      </c>
      <c r="J1" s="3">
        <f>COUNT(D2:D1530)</f>
        <v>0</v>
      </c>
      <c r="K1" s="3">
        <f>COUNT(E2:E1530)</f>
        <v>1</v>
      </c>
      <c r="M1" s="3" t="s">
        <v>62</v>
      </c>
      <c r="Q1" s="31"/>
    </row>
    <row r="2" spans="1:161" s="2" customFormat="1" x14ac:dyDescent="0.2">
      <c r="K2" s="11"/>
      <c r="Q2" s="31"/>
    </row>
    <row r="3" spans="1:161" s="2" customFormat="1" ht="34.5" customHeight="1" x14ac:dyDescent="0.25">
      <c r="A3" s="55" t="s">
        <v>366</v>
      </c>
      <c r="B3" s="55" t="s">
        <v>28</v>
      </c>
      <c r="C3" s="55" t="s">
        <v>69</v>
      </c>
      <c r="D3" s="55" t="s">
        <v>55</v>
      </c>
      <c r="E3" s="55" t="s">
        <v>95</v>
      </c>
      <c r="F3" s="56" t="s">
        <v>94</v>
      </c>
      <c r="G3" s="56" t="s">
        <v>119</v>
      </c>
      <c r="H3" s="56" t="s">
        <v>56</v>
      </c>
      <c r="I3" s="56" t="s">
        <v>37</v>
      </c>
      <c r="J3" s="56" t="s">
        <v>355</v>
      </c>
      <c r="K3" s="57" t="s">
        <v>57</v>
      </c>
      <c r="L3" s="55" t="s">
        <v>96</v>
      </c>
      <c r="M3" s="53" t="s">
        <v>365</v>
      </c>
      <c r="N3" s="53" t="s">
        <v>80</v>
      </c>
      <c r="O3" s="55" t="s">
        <v>97</v>
      </c>
      <c r="P3" s="55" t="s">
        <v>98</v>
      </c>
      <c r="Q3" s="55" t="s">
        <v>53</v>
      </c>
      <c r="R3" s="55" t="s">
        <v>60</v>
      </c>
      <c r="S3" s="55" t="s">
        <v>120</v>
      </c>
      <c r="T3" s="55" t="s">
        <v>61</v>
      </c>
      <c r="U3" s="55" t="s">
        <v>121</v>
      </c>
      <c r="V3" s="55" t="s">
        <v>122</v>
      </c>
      <c r="W3" s="55" t="s">
        <v>123</v>
      </c>
      <c r="AA3" s="367" t="s">
        <v>271</v>
      </c>
      <c r="AB3" s="367" t="s">
        <v>272</v>
      </c>
      <c r="AC3" s="367" t="s">
        <v>273</v>
      </c>
      <c r="AD3" s="367" t="s">
        <v>274</v>
      </c>
      <c r="AE3" s="367" t="s">
        <v>275</v>
      </c>
      <c r="AF3" s="367" t="s">
        <v>276</v>
      </c>
      <c r="AG3" s="367" t="s">
        <v>277</v>
      </c>
      <c r="AH3" s="367" t="s">
        <v>477</v>
      </c>
      <c r="AI3" s="367" t="s">
        <v>476</v>
      </c>
      <c r="AJ3" s="367" t="s">
        <v>279</v>
      </c>
      <c r="AK3" s="367" t="s">
        <v>376</v>
      </c>
      <c r="AL3" s="367" t="s">
        <v>515</v>
      </c>
      <c r="AM3" s="367" t="s">
        <v>280</v>
      </c>
      <c r="AN3" s="367" t="s">
        <v>478</v>
      </c>
      <c r="AO3" s="367" t="s">
        <v>285</v>
      </c>
      <c r="AP3" s="367" t="s">
        <v>377</v>
      </c>
      <c r="AQ3" s="367" t="s">
        <v>379</v>
      </c>
      <c r="AR3" s="367" t="s">
        <v>281</v>
      </c>
      <c r="AS3" s="367" t="s">
        <v>282</v>
      </c>
      <c r="AT3" s="367" t="s">
        <v>380</v>
      </c>
      <c r="AU3" s="367" t="s">
        <v>283</v>
      </c>
      <c r="AV3" s="367" t="s">
        <v>37</v>
      </c>
      <c r="AW3" s="367" t="s">
        <v>406</v>
      </c>
      <c r="AX3" s="367" t="s">
        <v>284</v>
      </c>
      <c r="AY3" s="367" t="s">
        <v>479</v>
      </c>
      <c r="AZ3" s="367" t="s">
        <v>570</v>
      </c>
      <c r="BA3" s="367" t="s">
        <v>286</v>
      </c>
      <c r="BB3" s="367" t="s">
        <v>287</v>
      </c>
      <c r="BC3" s="367" t="s">
        <v>480</v>
      </c>
      <c r="BD3" s="367" t="s">
        <v>481</v>
      </c>
      <c r="BE3" s="367" t="s">
        <v>382</v>
      </c>
      <c r="BF3" s="367" t="s">
        <v>482</v>
      </c>
      <c r="BG3" s="367" t="s">
        <v>483</v>
      </c>
      <c r="BH3" s="367" t="s">
        <v>546</v>
      </c>
      <c r="BI3" s="367" t="s">
        <v>484</v>
      </c>
      <c r="BJ3" s="367" t="s">
        <v>485</v>
      </c>
      <c r="BK3" s="367" t="s">
        <v>486</v>
      </c>
      <c r="BL3" s="367" t="s">
        <v>487</v>
      </c>
      <c r="BM3" s="367" t="s">
        <v>488</v>
      </c>
      <c r="BN3" s="367" t="s">
        <v>489</v>
      </c>
      <c r="BO3" s="367" t="s">
        <v>490</v>
      </c>
      <c r="BP3" s="367" t="s">
        <v>491</v>
      </c>
      <c r="BQ3" s="367" t="s">
        <v>492</v>
      </c>
      <c r="BR3" s="367" t="s">
        <v>493</v>
      </c>
      <c r="BS3" s="367" t="s">
        <v>494</v>
      </c>
      <c r="BT3" s="367" t="s">
        <v>495</v>
      </c>
      <c r="BU3" s="367" t="s">
        <v>496</v>
      </c>
      <c r="BV3" s="367" t="s">
        <v>497</v>
      </c>
      <c r="BW3" s="367" t="s">
        <v>498</v>
      </c>
      <c r="BX3" s="367" t="s">
        <v>499</v>
      </c>
      <c r="BY3" s="367" t="s">
        <v>500</v>
      </c>
      <c r="BZ3" s="367" t="s">
        <v>501</v>
      </c>
      <c r="CA3" s="367" t="s">
        <v>502</v>
      </c>
      <c r="CB3" s="367" t="s">
        <v>503</v>
      </c>
      <c r="CC3" s="367" t="s">
        <v>504</v>
      </c>
      <c r="CD3" s="367" t="s">
        <v>505</v>
      </c>
      <c r="CE3" s="367" t="s">
        <v>506</v>
      </c>
      <c r="CF3" s="367" t="s">
        <v>507</v>
      </c>
      <c r="CG3" s="367" t="s">
        <v>508</v>
      </c>
      <c r="CH3" s="367" t="s">
        <v>509</v>
      </c>
      <c r="CI3" s="367" t="s">
        <v>510</v>
      </c>
      <c r="CJ3" s="367" t="s">
        <v>511</v>
      </c>
      <c r="CK3" s="367" t="s">
        <v>516</v>
      </c>
      <c r="CL3" s="367" t="s">
        <v>525</v>
      </c>
      <c r="CM3" s="367" t="s">
        <v>526</v>
      </c>
      <c r="CN3" s="367" t="s">
        <v>527</v>
      </c>
      <c r="CO3" s="367" t="s">
        <v>528</v>
      </c>
      <c r="CP3" s="367" t="s">
        <v>529</v>
      </c>
      <c r="CQ3" s="367" t="s">
        <v>530</v>
      </c>
      <c r="CR3" s="367" t="s">
        <v>531</v>
      </c>
      <c r="CS3" s="367" t="s">
        <v>821</v>
      </c>
      <c r="CT3" s="368" t="s">
        <v>532</v>
      </c>
      <c r="CU3" s="368" t="s">
        <v>533</v>
      </c>
      <c r="CV3" s="311" t="s">
        <v>571</v>
      </c>
      <c r="CW3" s="311" t="s">
        <v>572</v>
      </c>
      <c r="CX3" s="311" t="s">
        <v>566</v>
      </c>
      <c r="CY3" s="312" t="s">
        <v>573</v>
      </c>
      <c r="CZ3" s="234" t="s">
        <v>310</v>
      </c>
      <c r="DA3" s="234" t="s">
        <v>276</v>
      </c>
      <c r="DB3" s="243" t="s">
        <v>273</v>
      </c>
      <c r="DC3" s="240" t="s">
        <v>400</v>
      </c>
      <c r="DD3" s="240" t="s">
        <v>401</v>
      </c>
      <c r="DE3" s="240" t="s">
        <v>396</v>
      </c>
      <c r="DF3" s="240" t="s">
        <v>396</v>
      </c>
    </row>
    <row r="4" spans="1:161" s="2" customFormat="1" x14ac:dyDescent="0.2">
      <c r="A4" s="278"/>
      <c r="B4" s="278"/>
      <c r="C4" s="278"/>
      <c r="D4" s="278"/>
      <c r="E4" s="278">
        <f t="shared" ref="E4" si="0">AC4</f>
        <v>2</v>
      </c>
      <c r="F4" s="400" t="str">
        <f>AX4</f>
        <v>CXX999</v>
      </c>
      <c r="G4" s="408" t="str">
        <f>IF(LEN(BB4)&gt;0,BB4,"")</f>
        <v>Michelin</v>
      </c>
      <c r="H4" s="408" t="str">
        <f>AT4&amp;" "&amp;AR4</f>
        <v>Herz Rocco</v>
      </c>
      <c r="I4" s="257" t="str">
        <f>AW4</f>
        <v>PC Isartal-München</v>
      </c>
      <c r="J4" s="258" t="str">
        <f>AY4</f>
        <v>IC1123485</v>
      </c>
      <c r="K4" s="408" t="str">
        <f>BA4</f>
        <v>Cayman GT4</v>
      </c>
      <c r="L4" s="12" t="str">
        <f t="shared" ref="L4" si="1">AH4</f>
        <v>17</v>
      </c>
      <c r="M4" s="256" t="str">
        <f>BE4</f>
        <v>2:11.748</v>
      </c>
      <c r="N4" s="12"/>
      <c r="O4" s="12"/>
      <c r="P4" s="12"/>
      <c r="Q4" s="262">
        <f>AK4</f>
        <v>56</v>
      </c>
      <c r="R4" t="e">
        <f>VLOOKUP(A4,Grunddaten!$H$7:$I$56,2)</f>
        <v>#N/A</v>
      </c>
      <c r="S4" s="244">
        <f t="shared" ref="S4" si="2">COUNTIF(E$4:E$8013,"="&amp;TEXT(E4,"0"))</f>
        <v>1</v>
      </c>
      <c r="T4" s="283">
        <f>IF($J$1&gt;Grunddaten!$I$3,($J$1-Grunddaten!$I$3)*Grunddaten!$I$4,0)</f>
        <v>0</v>
      </c>
      <c r="U4" s="203" t="e">
        <f t="shared" ref="U4" si="3">R4+T4</f>
        <v>#N/A</v>
      </c>
      <c r="V4" s="203" t="str">
        <f t="shared" ref="V4" si="4">IF(D4=6,U4,"")</f>
        <v/>
      </c>
      <c r="W4" s="203" t="e">
        <f t="shared" ref="W4" si="5">IF(G4="Michelin",U4,0)</f>
        <v>#N/A</v>
      </c>
      <c r="X4" s="98"/>
      <c r="Y4" s="98"/>
      <c r="Z4" s="98"/>
      <c r="AA4" s="392">
        <v>4</v>
      </c>
      <c r="AB4" s="393" t="s">
        <v>632</v>
      </c>
      <c r="AC4" s="392">
        <v>2</v>
      </c>
      <c r="AD4" s="393" t="s">
        <v>634</v>
      </c>
      <c r="AE4" s="392">
        <v>1</v>
      </c>
      <c r="AF4" s="392">
        <v>3</v>
      </c>
      <c r="AG4" s="393" t="s">
        <v>522</v>
      </c>
      <c r="AH4" s="393" t="s">
        <v>878</v>
      </c>
      <c r="AI4" s="393" t="s">
        <v>512</v>
      </c>
      <c r="AJ4" s="393" t="s">
        <v>513</v>
      </c>
      <c r="AK4" s="392">
        <v>56</v>
      </c>
      <c r="AL4" s="392">
        <v>0</v>
      </c>
      <c r="AM4" s="393" t="s">
        <v>648</v>
      </c>
      <c r="AN4" s="393"/>
      <c r="AO4" s="393" t="s">
        <v>305</v>
      </c>
      <c r="AP4" s="393" t="s">
        <v>648</v>
      </c>
      <c r="AQ4" s="392">
        <v>1</v>
      </c>
      <c r="AR4" s="393" t="s">
        <v>649</v>
      </c>
      <c r="AS4" s="393" t="s">
        <v>636</v>
      </c>
      <c r="AT4" s="393" t="s">
        <v>650</v>
      </c>
      <c r="AU4" s="392">
        <v>1</v>
      </c>
      <c r="AV4" s="393" t="s">
        <v>651</v>
      </c>
      <c r="AW4" s="393" t="s">
        <v>610</v>
      </c>
      <c r="AX4" s="393" t="s">
        <v>1078</v>
      </c>
      <c r="AY4" s="393" t="s">
        <v>653</v>
      </c>
      <c r="AZ4" s="393" t="s">
        <v>305</v>
      </c>
      <c r="BA4" s="393" t="s">
        <v>568</v>
      </c>
      <c r="BB4" s="393" t="s">
        <v>81</v>
      </c>
      <c r="BC4" s="393" t="s">
        <v>879</v>
      </c>
      <c r="BD4" s="393" t="s">
        <v>842</v>
      </c>
      <c r="BE4" s="393" t="s">
        <v>880</v>
      </c>
      <c r="BF4" s="393" t="s">
        <v>881</v>
      </c>
      <c r="BG4" s="394" t="s">
        <v>882</v>
      </c>
      <c r="BH4" s="393"/>
      <c r="BI4" s="393" t="s">
        <v>883</v>
      </c>
      <c r="BJ4" s="393" t="s">
        <v>880</v>
      </c>
      <c r="BK4" s="393" t="s">
        <v>879</v>
      </c>
      <c r="BL4" s="393" t="s">
        <v>884</v>
      </c>
      <c r="BM4" s="393" t="s">
        <v>885</v>
      </c>
      <c r="BN4" s="393" t="s">
        <v>886</v>
      </c>
      <c r="BO4" s="393" t="s">
        <v>887</v>
      </c>
      <c r="BP4" s="393" t="s">
        <v>888</v>
      </c>
      <c r="BQ4" s="393" t="s">
        <v>889</v>
      </c>
      <c r="BR4" s="393" t="s">
        <v>890</v>
      </c>
      <c r="BS4" s="393" t="s">
        <v>891</v>
      </c>
      <c r="BT4" s="393" t="s">
        <v>892</v>
      </c>
      <c r="BU4" s="393" t="s">
        <v>893</v>
      </c>
      <c r="BV4" s="393" t="s">
        <v>894</v>
      </c>
      <c r="BW4" s="393" t="s">
        <v>895</v>
      </c>
      <c r="BX4" s="393" t="s">
        <v>896</v>
      </c>
      <c r="BY4" s="393" t="s">
        <v>897</v>
      </c>
      <c r="BZ4" s="393"/>
      <c r="CA4" s="393"/>
      <c r="CB4" s="393"/>
      <c r="CC4" s="395"/>
      <c r="CD4" s="393" t="s">
        <v>645</v>
      </c>
      <c r="CE4" s="393" t="s">
        <v>644</v>
      </c>
      <c r="CF4" s="393" t="s">
        <v>646</v>
      </c>
      <c r="CG4" s="393" t="s">
        <v>647</v>
      </c>
      <c r="CH4" s="393"/>
      <c r="CI4" s="393"/>
      <c r="CJ4" s="393"/>
      <c r="CK4" s="395"/>
      <c r="CL4" s="314"/>
      <c r="CM4" s="314"/>
      <c r="CN4" s="316"/>
      <c r="CO4" s="252"/>
      <c r="CP4" s="252"/>
      <c r="CQ4" s="279"/>
      <c r="CR4" s="252"/>
      <c r="CS4" s="252"/>
      <c r="CT4" s="279"/>
      <c r="CU4" s="252"/>
      <c r="CV4" s="252"/>
      <c r="CW4" s="279"/>
      <c r="CX4" s="252"/>
      <c r="CY4" s="252"/>
      <c r="CZ4" s="279"/>
      <c r="DA4" s="252"/>
      <c r="DB4" s="252"/>
      <c r="DC4" s="279"/>
      <c r="DD4" s="252"/>
      <c r="DE4" s="252"/>
      <c r="DF4" s="279"/>
      <c r="DG4" s="252"/>
      <c r="DH4" s="252"/>
      <c r="DI4" s="279"/>
      <c r="DJ4" s="252"/>
      <c r="DK4" s="252"/>
      <c r="DL4" s="279"/>
      <c r="DM4" s="252"/>
      <c r="DN4" s="252"/>
      <c r="DO4" s="279"/>
      <c r="DP4" s="252"/>
      <c r="DQ4" s="252"/>
      <c r="DR4" s="279"/>
      <c r="DS4" s="252"/>
      <c r="DT4" s="252"/>
      <c r="DU4" s="279"/>
      <c r="DV4" s="252"/>
      <c r="DW4" s="252"/>
      <c r="DX4" s="279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</row>
  </sheetData>
  <pageMargins left="0.39370078740157483" right="0.39370078740157483" top="0.39370078740157483" bottom="0.39370078740157483" header="0.19685039370078741" footer="0.19685039370078741"/>
  <pageSetup paperSize="9" scale="71" fitToHeight="5" orientation="landscape" horizontalDpi="1200" verticalDpi="1200" r:id="rId1"/>
  <headerFooter alignWithMargins="0">
    <oddHeader>&amp;LPCS-Challenge&amp;R&amp;A</oddHeader>
    <oddFooter>&amp;L&amp;F&amp;CSeite &amp;P von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E4"/>
  <sheetViews>
    <sheetView workbookViewId="0">
      <selection activeCell="E4" sqref="E4"/>
    </sheetView>
  </sheetViews>
  <sheetFormatPr baseColWidth="10" defaultColWidth="11.7109375" defaultRowHeight="12.75" x14ac:dyDescent="0.2"/>
  <cols>
    <col min="1" max="1" width="5.140625" customWidth="1"/>
    <col min="2" max="2" width="6.85546875" customWidth="1"/>
    <col min="3" max="3" width="5.7109375" customWidth="1"/>
    <col min="4" max="4" width="5.28515625" customWidth="1"/>
    <col min="5" max="5" width="6.85546875" customWidth="1"/>
    <col min="6" max="6" width="11.28515625" customWidth="1"/>
    <col min="7" max="7" width="8.7109375" customWidth="1"/>
    <col min="8" max="8" width="20.28515625" customWidth="1"/>
    <col min="9" max="9" width="24.28515625" customWidth="1"/>
    <col min="10" max="10" width="10.140625" customWidth="1"/>
    <col min="11" max="11" width="14.7109375" customWidth="1"/>
    <col min="12" max="12" width="4.7109375" customWidth="1"/>
    <col min="13" max="13" width="8.85546875" customWidth="1"/>
    <col min="14" max="14" width="9.28515625" customWidth="1"/>
    <col min="15" max="15" width="5" customWidth="1"/>
    <col min="16" max="16" width="4.7109375" customWidth="1"/>
    <col min="17" max="17" width="7.28515625" customWidth="1"/>
    <col min="18" max="18" width="5.28515625" customWidth="1"/>
    <col min="19" max="19" width="6.28515625" customWidth="1"/>
    <col min="20" max="20" width="7" customWidth="1"/>
    <col min="21" max="21" width="6.28515625" customWidth="1"/>
    <col min="22" max="22" width="5.7109375" customWidth="1"/>
    <col min="23" max="23" width="6.28515625" customWidth="1"/>
    <col min="24" max="31" width="11.28515625" customWidth="1"/>
    <col min="93" max="99" width="0" hidden="1" customWidth="1"/>
    <col min="100" max="100" width="12.28515625" hidden="1" customWidth="1"/>
    <col min="101" max="101" width="0" hidden="1" customWidth="1"/>
    <col min="102" max="103" width="12.28515625" hidden="1" customWidth="1"/>
    <col min="104" max="105" width="0" hidden="1" customWidth="1"/>
    <col min="110" max="110" width="12.28515625" bestFit="1" customWidth="1"/>
  </cols>
  <sheetData>
    <row r="1" spans="1:161" s="2" customFormat="1" x14ac:dyDescent="0.2">
      <c r="A1" s="7" t="s">
        <v>614</v>
      </c>
      <c r="B1" s="7"/>
      <c r="E1" s="3"/>
      <c r="F1" s="3"/>
      <c r="G1" s="13">
        <v>44492</v>
      </c>
      <c r="H1" s="3" t="s">
        <v>615</v>
      </c>
      <c r="J1" s="3">
        <f>COUNT(D2:D1530)</f>
        <v>0</v>
      </c>
      <c r="K1" s="3">
        <f>COUNT(E2:E1530)</f>
        <v>1</v>
      </c>
      <c r="M1" s="3" t="s">
        <v>62</v>
      </c>
      <c r="Q1" s="31"/>
    </row>
    <row r="2" spans="1:161" s="2" customFormat="1" x14ac:dyDescent="0.2">
      <c r="K2" s="11"/>
      <c r="Q2" s="31"/>
    </row>
    <row r="3" spans="1:161" s="2" customFormat="1" ht="34.5" customHeight="1" x14ac:dyDescent="0.25">
      <c r="A3" s="55" t="s">
        <v>366</v>
      </c>
      <c r="B3" s="55" t="s">
        <v>28</v>
      </c>
      <c r="C3" s="55" t="s">
        <v>69</v>
      </c>
      <c r="D3" s="55" t="s">
        <v>55</v>
      </c>
      <c r="E3" s="55" t="s">
        <v>95</v>
      </c>
      <c r="F3" s="56" t="s">
        <v>94</v>
      </c>
      <c r="G3" s="56" t="s">
        <v>119</v>
      </c>
      <c r="H3" s="56" t="s">
        <v>56</v>
      </c>
      <c r="I3" s="56" t="s">
        <v>37</v>
      </c>
      <c r="J3" s="56" t="s">
        <v>355</v>
      </c>
      <c r="K3" s="57" t="s">
        <v>57</v>
      </c>
      <c r="L3" s="55" t="s">
        <v>96</v>
      </c>
      <c r="M3" s="53" t="s">
        <v>365</v>
      </c>
      <c r="N3" s="53" t="s">
        <v>80</v>
      </c>
      <c r="O3" s="55" t="s">
        <v>97</v>
      </c>
      <c r="P3" s="55" t="s">
        <v>98</v>
      </c>
      <c r="Q3" s="55" t="s">
        <v>53</v>
      </c>
      <c r="R3" s="55" t="s">
        <v>60</v>
      </c>
      <c r="S3" s="55" t="s">
        <v>120</v>
      </c>
      <c r="T3" s="55" t="s">
        <v>61</v>
      </c>
      <c r="U3" s="55" t="s">
        <v>121</v>
      </c>
      <c r="V3" s="55" t="s">
        <v>122</v>
      </c>
      <c r="W3" s="55" t="s">
        <v>123</v>
      </c>
      <c r="AA3" s="367" t="s">
        <v>271</v>
      </c>
      <c r="AB3" s="367" t="s">
        <v>272</v>
      </c>
      <c r="AC3" s="367" t="s">
        <v>273</v>
      </c>
      <c r="AD3" s="367" t="s">
        <v>274</v>
      </c>
      <c r="AE3" s="367" t="s">
        <v>275</v>
      </c>
      <c r="AF3" s="367" t="s">
        <v>276</v>
      </c>
      <c r="AG3" s="367" t="s">
        <v>277</v>
      </c>
      <c r="AH3" s="367" t="s">
        <v>477</v>
      </c>
      <c r="AI3" s="367" t="s">
        <v>476</v>
      </c>
      <c r="AJ3" s="367" t="s">
        <v>279</v>
      </c>
      <c r="AK3" s="367" t="s">
        <v>376</v>
      </c>
      <c r="AL3" s="367" t="s">
        <v>515</v>
      </c>
      <c r="AM3" s="367" t="s">
        <v>280</v>
      </c>
      <c r="AN3" s="367" t="s">
        <v>478</v>
      </c>
      <c r="AO3" s="367" t="s">
        <v>285</v>
      </c>
      <c r="AP3" s="367" t="s">
        <v>377</v>
      </c>
      <c r="AQ3" s="367" t="s">
        <v>379</v>
      </c>
      <c r="AR3" s="367" t="s">
        <v>281</v>
      </c>
      <c r="AS3" s="367" t="s">
        <v>570</v>
      </c>
      <c r="AT3" s="367" t="s">
        <v>282</v>
      </c>
      <c r="AU3" s="367" t="s">
        <v>380</v>
      </c>
      <c r="AV3" s="367" t="s">
        <v>283</v>
      </c>
      <c r="AW3" s="367" t="s">
        <v>37</v>
      </c>
      <c r="AX3" s="367" t="s">
        <v>406</v>
      </c>
      <c r="AY3" s="367" t="s">
        <v>284</v>
      </c>
      <c r="AZ3" s="367" t="s">
        <v>479</v>
      </c>
      <c r="BA3" s="367" t="s">
        <v>286</v>
      </c>
      <c r="BB3" s="367" t="s">
        <v>287</v>
      </c>
      <c r="BC3" s="367" t="s">
        <v>480</v>
      </c>
      <c r="BD3" s="367" t="s">
        <v>481</v>
      </c>
      <c r="BE3" s="367" t="s">
        <v>382</v>
      </c>
      <c r="BF3" s="367" t="s">
        <v>482</v>
      </c>
      <c r="BG3" s="367" t="s">
        <v>483</v>
      </c>
      <c r="BH3" s="367" t="s">
        <v>546</v>
      </c>
      <c r="BI3" s="367" t="s">
        <v>484</v>
      </c>
      <c r="BJ3" s="367" t="s">
        <v>485</v>
      </c>
      <c r="BK3" s="367" t="s">
        <v>486</v>
      </c>
      <c r="BL3" s="367" t="s">
        <v>487</v>
      </c>
      <c r="BM3" s="367" t="s">
        <v>488</v>
      </c>
      <c r="BN3" s="367" t="s">
        <v>489</v>
      </c>
      <c r="BO3" s="367" t="s">
        <v>490</v>
      </c>
      <c r="BP3" s="367" t="s">
        <v>491</v>
      </c>
      <c r="BQ3" s="367" t="s">
        <v>492</v>
      </c>
      <c r="BR3" s="367" t="s">
        <v>493</v>
      </c>
      <c r="BS3" s="367" t="s">
        <v>494</v>
      </c>
      <c r="BT3" s="367" t="s">
        <v>495</v>
      </c>
      <c r="BU3" s="367" t="s">
        <v>496</v>
      </c>
      <c r="BV3" s="367" t="s">
        <v>497</v>
      </c>
      <c r="BW3" s="367" t="s">
        <v>498</v>
      </c>
      <c r="BX3" s="367" t="s">
        <v>499</v>
      </c>
      <c r="BY3" s="367" t="s">
        <v>500</v>
      </c>
      <c r="BZ3" s="367" t="s">
        <v>501</v>
      </c>
      <c r="CA3" s="367" t="s">
        <v>502</v>
      </c>
      <c r="CB3" s="367" t="s">
        <v>503</v>
      </c>
      <c r="CC3" s="367" t="s">
        <v>504</v>
      </c>
      <c r="CD3" s="367" t="s">
        <v>505</v>
      </c>
      <c r="CE3" s="367" t="s">
        <v>506</v>
      </c>
      <c r="CF3" s="367" t="s">
        <v>507</v>
      </c>
      <c r="CG3" s="367" t="s">
        <v>508</v>
      </c>
      <c r="CH3" s="367" t="s">
        <v>509</v>
      </c>
      <c r="CI3" s="368" t="s">
        <v>510</v>
      </c>
      <c r="CJ3" s="367" t="s">
        <v>516</v>
      </c>
      <c r="CK3" s="367" t="s">
        <v>525</v>
      </c>
      <c r="CL3" s="367" t="s">
        <v>526</v>
      </c>
      <c r="CM3" s="367" t="s">
        <v>527</v>
      </c>
      <c r="CN3" s="367" t="s">
        <v>528</v>
      </c>
      <c r="CO3" s="367" t="s">
        <v>529</v>
      </c>
      <c r="CP3" s="367" t="s">
        <v>530</v>
      </c>
      <c r="CQ3" s="367" t="s">
        <v>531</v>
      </c>
      <c r="CR3" s="367" t="s">
        <v>566</v>
      </c>
      <c r="CS3" s="368" t="s">
        <v>573</v>
      </c>
      <c r="CT3" s="367" t="s">
        <v>532</v>
      </c>
      <c r="CU3" s="368" t="s">
        <v>533</v>
      </c>
      <c r="CV3" s="311" t="s">
        <v>571</v>
      </c>
      <c r="CW3" s="311" t="s">
        <v>572</v>
      </c>
      <c r="CX3" s="311" t="s">
        <v>566</v>
      </c>
      <c r="CY3" s="312" t="s">
        <v>573</v>
      </c>
      <c r="CZ3" s="234" t="s">
        <v>310</v>
      </c>
      <c r="DA3" s="234" t="s">
        <v>276</v>
      </c>
      <c r="DB3" s="243" t="s">
        <v>273</v>
      </c>
      <c r="DC3" s="240" t="s">
        <v>400</v>
      </c>
      <c r="DD3" s="240" t="s">
        <v>401</v>
      </c>
      <c r="DE3" s="240" t="s">
        <v>396</v>
      </c>
      <c r="DF3" s="240" t="s">
        <v>396</v>
      </c>
    </row>
    <row r="4" spans="1:161" s="2" customFormat="1" x14ac:dyDescent="0.2">
      <c r="A4" s="278"/>
      <c r="B4" s="278"/>
      <c r="C4" s="278"/>
      <c r="D4" s="278"/>
      <c r="E4" s="278">
        <f t="shared" ref="E4" si="0">AC4</f>
        <v>2</v>
      </c>
      <c r="F4" s="400" t="str">
        <f>AX4</f>
        <v>CXX999</v>
      </c>
      <c r="G4" s="408" t="str">
        <f>IF(LEN(BB4)&gt;0,BB4,"")</f>
        <v>Michelin</v>
      </c>
      <c r="H4" s="408" t="str">
        <f>AT4&amp;" "&amp;AR4</f>
        <v>Herz Rocco</v>
      </c>
      <c r="I4" s="257" t="str">
        <f>AW4</f>
        <v>PC Isartal-München</v>
      </c>
      <c r="J4" s="258" t="str">
        <f>AY4</f>
        <v>IC1123485</v>
      </c>
      <c r="K4" s="408" t="str">
        <f>BA4</f>
        <v>Cayman GT4</v>
      </c>
      <c r="L4" s="12" t="str">
        <f t="shared" ref="L4" si="1">AH4</f>
        <v>17</v>
      </c>
      <c r="M4" s="256" t="str">
        <f>BE4</f>
        <v>2:11.748</v>
      </c>
      <c r="N4" s="12"/>
      <c r="O4" s="12"/>
      <c r="P4" s="12"/>
      <c r="Q4" s="262">
        <f>AK4</f>
        <v>56</v>
      </c>
      <c r="R4" t="e">
        <f>VLOOKUP(A4,Grunddaten!$H$7:$I$56,2)</f>
        <v>#N/A</v>
      </c>
      <c r="S4" s="244">
        <f t="shared" ref="S4" si="2">COUNTIF(E$4:E$8013,"="&amp;TEXT(E4,"0"))</f>
        <v>1</v>
      </c>
      <c r="T4" s="283">
        <f>IF($J$1&gt;Grunddaten!$I$3,($J$1-Grunddaten!$I$3)*Grunddaten!$I$4,0)</f>
        <v>0</v>
      </c>
      <c r="U4" s="203" t="e">
        <f t="shared" ref="U4" si="3">R4+T4</f>
        <v>#N/A</v>
      </c>
      <c r="V4" s="203" t="str">
        <f t="shared" ref="V4" si="4">IF(D4=6,U4,"")</f>
        <v/>
      </c>
      <c r="W4" s="203" t="e">
        <f t="shared" ref="W4" si="5">IF(G4="Michelin",U4,0)</f>
        <v>#N/A</v>
      </c>
      <c r="X4" s="98"/>
      <c r="Y4" s="98"/>
      <c r="Z4" s="98"/>
      <c r="AA4" s="392">
        <v>4</v>
      </c>
      <c r="AB4" s="393" t="s">
        <v>632</v>
      </c>
      <c r="AC4" s="392">
        <v>2</v>
      </c>
      <c r="AD4" s="393" t="s">
        <v>634</v>
      </c>
      <c r="AE4" s="392">
        <v>1</v>
      </c>
      <c r="AF4" s="392">
        <v>3</v>
      </c>
      <c r="AG4" s="393" t="s">
        <v>522</v>
      </c>
      <c r="AH4" s="393" t="s">
        <v>878</v>
      </c>
      <c r="AI4" s="393" t="s">
        <v>512</v>
      </c>
      <c r="AJ4" s="393" t="s">
        <v>513</v>
      </c>
      <c r="AK4" s="392">
        <v>56</v>
      </c>
      <c r="AL4" s="392">
        <v>0</v>
      </c>
      <c r="AM4" s="393" t="s">
        <v>648</v>
      </c>
      <c r="AN4" s="393"/>
      <c r="AO4" s="393" t="s">
        <v>305</v>
      </c>
      <c r="AP4" s="393" t="s">
        <v>648</v>
      </c>
      <c r="AQ4" s="392">
        <v>1</v>
      </c>
      <c r="AR4" s="393" t="s">
        <v>649</v>
      </c>
      <c r="AS4" s="393" t="s">
        <v>636</v>
      </c>
      <c r="AT4" s="393" t="s">
        <v>650</v>
      </c>
      <c r="AU4" s="392">
        <v>1</v>
      </c>
      <c r="AV4" s="393" t="s">
        <v>651</v>
      </c>
      <c r="AW4" s="393" t="s">
        <v>610</v>
      </c>
      <c r="AX4" s="393" t="s">
        <v>1078</v>
      </c>
      <c r="AY4" s="393" t="s">
        <v>653</v>
      </c>
      <c r="AZ4" s="393" t="s">
        <v>305</v>
      </c>
      <c r="BA4" s="393" t="s">
        <v>568</v>
      </c>
      <c r="BB4" s="393" t="s">
        <v>81</v>
      </c>
      <c r="BC4" s="393" t="s">
        <v>879</v>
      </c>
      <c r="BD4" s="393" t="s">
        <v>842</v>
      </c>
      <c r="BE4" s="393" t="s">
        <v>880</v>
      </c>
      <c r="BF4" s="393" t="s">
        <v>881</v>
      </c>
      <c r="BG4" s="394" t="s">
        <v>882</v>
      </c>
      <c r="BH4" s="393"/>
      <c r="BI4" s="393" t="s">
        <v>883</v>
      </c>
      <c r="BJ4" s="393" t="s">
        <v>880</v>
      </c>
      <c r="BK4" s="393" t="s">
        <v>879</v>
      </c>
      <c r="BL4" s="393" t="s">
        <v>884</v>
      </c>
      <c r="BM4" s="393" t="s">
        <v>885</v>
      </c>
      <c r="BN4" s="393" t="s">
        <v>886</v>
      </c>
      <c r="BO4" s="393" t="s">
        <v>887</v>
      </c>
      <c r="BP4" s="393" t="s">
        <v>888</v>
      </c>
      <c r="BQ4" s="393" t="s">
        <v>889</v>
      </c>
      <c r="BR4" s="393" t="s">
        <v>890</v>
      </c>
      <c r="BS4" s="393" t="s">
        <v>891</v>
      </c>
      <c r="BT4" s="393" t="s">
        <v>892</v>
      </c>
      <c r="BU4" s="393" t="s">
        <v>893</v>
      </c>
      <c r="BV4" s="393" t="s">
        <v>894</v>
      </c>
      <c r="BW4" s="393" t="s">
        <v>895</v>
      </c>
      <c r="BX4" s="393" t="s">
        <v>896</v>
      </c>
      <c r="BY4" s="393" t="s">
        <v>897</v>
      </c>
      <c r="BZ4" s="393"/>
      <c r="CA4" s="393"/>
      <c r="CB4" s="393"/>
      <c r="CC4" s="395"/>
      <c r="CD4" s="393" t="s">
        <v>645</v>
      </c>
      <c r="CE4" s="393" t="s">
        <v>644</v>
      </c>
      <c r="CF4" s="393" t="s">
        <v>646</v>
      </c>
      <c r="CG4" s="393" t="s">
        <v>647</v>
      </c>
      <c r="CH4" s="393"/>
      <c r="CI4" s="393"/>
      <c r="CJ4" s="393"/>
      <c r="CK4" s="395"/>
      <c r="CL4" s="314"/>
      <c r="CM4" s="314"/>
      <c r="CN4" s="316"/>
      <c r="CO4" s="252"/>
      <c r="CP4" s="252"/>
      <c r="CQ4" s="279"/>
      <c r="CR4" s="252"/>
      <c r="CS4" s="252"/>
      <c r="CT4" s="279"/>
      <c r="CU4" s="252"/>
      <c r="CV4" s="252"/>
      <c r="CW4" s="279"/>
      <c r="CX4" s="252"/>
      <c r="CY4" s="252"/>
      <c r="CZ4" s="279"/>
      <c r="DA4" s="252"/>
      <c r="DB4" s="252"/>
      <c r="DC4" s="279"/>
      <c r="DD4" s="252"/>
      <c r="DE4" s="252"/>
      <c r="DF4" s="279"/>
      <c r="DG4" s="252"/>
      <c r="DH4" s="252"/>
      <c r="DI4" s="279"/>
      <c r="DJ4" s="252"/>
      <c r="DK4" s="252"/>
      <c r="DL4" s="279"/>
      <c r="DM4" s="252"/>
      <c r="DN4" s="252"/>
      <c r="DO4" s="279"/>
      <c r="DP4" s="252"/>
      <c r="DQ4" s="252"/>
      <c r="DR4" s="279"/>
      <c r="DS4" s="252"/>
      <c r="DT4" s="252"/>
      <c r="DU4" s="279"/>
      <c r="DV4" s="252"/>
      <c r="DW4" s="252"/>
      <c r="DX4" s="279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DS19"/>
  <sheetViews>
    <sheetView zoomScaleNormal="100" workbookViewId="0">
      <pane ySplit="3" topLeftCell="A4" activePane="bottomLeft" state="frozen"/>
      <selection activeCell="E4" sqref="E4"/>
      <selection pane="bottomLeft" activeCell="E4" sqref="E4"/>
    </sheetView>
  </sheetViews>
  <sheetFormatPr baseColWidth="10" defaultColWidth="11.7109375" defaultRowHeight="12.75" x14ac:dyDescent="0.2"/>
  <cols>
    <col min="1" max="1" width="5.140625" customWidth="1"/>
    <col min="2" max="2" width="4.7109375" customWidth="1"/>
    <col min="3" max="3" width="5.7109375" customWidth="1"/>
    <col min="4" max="4" width="4.7109375" customWidth="1"/>
    <col min="5" max="5" width="6.85546875" customWidth="1"/>
    <col min="6" max="6" width="11.28515625" customWidth="1"/>
    <col min="7" max="7" width="10.140625" bestFit="1" customWidth="1"/>
    <col min="8" max="8" width="20.28515625" customWidth="1"/>
    <col min="9" max="9" width="24.28515625" customWidth="1"/>
    <col min="10" max="10" width="7.7109375" customWidth="1"/>
    <col min="11" max="11" width="11.28515625" customWidth="1"/>
    <col min="12" max="12" width="4.7109375" customWidth="1"/>
    <col min="13" max="13" width="8.85546875" customWidth="1"/>
    <col min="14" max="14" width="9.28515625" customWidth="1"/>
    <col min="15" max="15" width="5" customWidth="1"/>
    <col min="16" max="16" width="4.7109375" customWidth="1"/>
    <col min="17" max="17" width="7.28515625" customWidth="1"/>
    <col min="18" max="18" width="5.28515625" customWidth="1"/>
    <col min="19" max="19" width="6.28515625" customWidth="1"/>
    <col min="20" max="20" width="7" customWidth="1"/>
    <col min="21" max="21" width="6.28515625" customWidth="1"/>
    <col min="22" max="22" width="5.7109375" customWidth="1"/>
    <col min="23" max="23" width="6.28515625" customWidth="1"/>
    <col min="24" max="31" width="11.28515625" customWidth="1"/>
  </cols>
  <sheetData>
    <row r="1" spans="1:123" s="2" customFormat="1" x14ac:dyDescent="0.2">
      <c r="A1" s="7" t="s">
        <v>27</v>
      </c>
      <c r="B1" s="7"/>
      <c r="E1" s="3"/>
      <c r="F1" s="3"/>
      <c r="G1" s="13">
        <v>43939</v>
      </c>
      <c r="H1" s="3" t="s">
        <v>64</v>
      </c>
      <c r="J1" s="3">
        <f>COUNT(D2:D1463)</f>
        <v>0</v>
      </c>
      <c r="K1" s="3">
        <f>COUNT(E2:E1463)</f>
        <v>0</v>
      </c>
      <c r="M1" s="3" t="s">
        <v>62</v>
      </c>
      <c r="Q1" s="31"/>
      <c r="AA1" s="216"/>
      <c r="AB1" s="216"/>
      <c r="AC1" s="216"/>
      <c r="AD1" s="216"/>
      <c r="AE1" s="216"/>
      <c r="AF1" s="216"/>
      <c r="AG1" s="217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</row>
    <row r="2" spans="1:123" s="2" customFormat="1" ht="15.75" thickBot="1" x14ac:dyDescent="0.3">
      <c r="K2" s="11"/>
      <c r="Q2" s="31"/>
      <c r="AA2" s="249" t="s">
        <v>271</v>
      </c>
      <c r="AB2" s="250" t="s">
        <v>272</v>
      </c>
      <c r="AC2" s="250" t="s">
        <v>273</v>
      </c>
      <c r="AD2" s="250" t="s">
        <v>274</v>
      </c>
      <c r="AE2" s="250" t="s">
        <v>275</v>
      </c>
      <c r="AF2" s="250" t="s">
        <v>276</v>
      </c>
      <c r="AG2" s="250" t="s">
        <v>277</v>
      </c>
      <c r="AH2" s="250" t="s">
        <v>278</v>
      </c>
      <c r="AI2" s="250" t="s">
        <v>279</v>
      </c>
      <c r="AJ2" s="250" t="s">
        <v>376</v>
      </c>
      <c r="AK2" s="250" t="s">
        <v>280</v>
      </c>
      <c r="AL2" s="250" t="s">
        <v>377</v>
      </c>
      <c r="AM2" s="250" t="s">
        <v>285</v>
      </c>
      <c r="AN2" s="250" t="s">
        <v>378</v>
      </c>
      <c r="AO2" s="250" t="s">
        <v>379</v>
      </c>
      <c r="AP2" s="250" t="s">
        <v>281</v>
      </c>
      <c r="AQ2" s="250" t="s">
        <v>282</v>
      </c>
      <c r="AR2" s="250" t="s">
        <v>380</v>
      </c>
      <c r="AS2" s="250" t="s">
        <v>283</v>
      </c>
      <c r="AT2" s="250" t="s">
        <v>37</v>
      </c>
      <c r="AU2" s="250" t="s">
        <v>284</v>
      </c>
      <c r="AV2" s="250" t="s">
        <v>381</v>
      </c>
      <c r="AW2" s="250" t="s">
        <v>286</v>
      </c>
      <c r="AX2" s="250" t="s">
        <v>287</v>
      </c>
      <c r="AY2" s="250" t="s">
        <v>382</v>
      </c>
      <c r="AZ2" s="250" t="s">
        <v>291</v>
      </c>
      <c r="BA2" s="250" t="s">
        <v>293</v>
      </c>
      <c r="BB2" s="250" t="s">
        <v>294</v>
      </c>
      <c r="BC2" s="250" t="s">
        <v>295</v>
      </c>
      <c r="BD2" s="250" t="s">
        <v>296</v>
      </c>
      <c r="BE2" s="250" t="s">
        <v>297</v>
      </c>
      <c r="BF2" s="250" t="s">
        <v>298</v>
      </c>
      <c r="BG2" s="250" t="s">
        <v>299</v>
      </c>
      <c r="BH2" s="250" t="s">
        <v>300</v>
      </c>
      <c r="BI2" s="250" t="s">
        <v>301</v>
      </c>
      <c r="BJ2" s="250" t="s">
        <v>302</v>
      </c>
      <c r="BK2" s="250" t="s">
        <v>303</v>
      </c>
      <c r="BL2" s="250" t="s">
        <v>304</v>
      </c>
      <c r="BM2" s="250" t="s">
        <v>383</v>
      </c>
      <c r="BN2" s="250" t="s">
        <v>384</v>
      </c>
      <c r="BO2" s="250" t="s">
        <v>385</v>
      </c>
      <c r="BP2" s="250" t="s">
        <v>386</v>
      </c>
      <c r="BQ2" s="250" t="s">
        <v>387</v>
      </c>
      <c r="BR2" s="250" t="s">
        <v>388</v>
      </c>
      <c r="BS2" s="250" t="s">
        <v>389</v>
      </c>
      <c r="BT2" s="250" t="s">
        <v>390</v>
      </c>
      <c r="BU2" s="250" t="s">
        <v>391</v>
      </c>
      <c r="BV2" s="250" t="s">
        <v>392</v>
      </c>
      <c r="BW2" s="250" t="s">
        <v>393</v>
      </c>
      <c r="BX2" s="250" t="s">
        <v>394</v>
      </c>
      <c r="BY2" s="251" t="s">
        <v>395</v>
      </c>
      <c r="BZ2" s="221" t="s">
        <v>349</v>
      </c>
      <c r="CA2" s="221" t="s">
        <v>350</v>
      </c>
      <c r="CB2" s="221" t="s">
        <v>351</v>
      </c>
      <c r="CC2" s="221" t="s">
        <v>352</v>
      </c>
      <c r="CD2" s="221" t="s">
        <v>353</v>
      </c>
      <c r="CE2"/>
    </row>
    <row r="3" spans="1:123" s="2" customFormat="1" ht="51.75" thickTop="1" x14ac:dyDescent="0.25">
      <c r="A3" s="55" t="s">
        <v>35</v>
      </c>
      <c r="B3" s="55" t="s">
        <v>28</v>
      </c>
      <c r="C3" s="55" t="s">
        <v>69</v>
      </c>
      <c r="D3" s="55" t="s">
        <v>55</v>
      </c>
      <c r="E3" s="55" t="s">
        <v>95</v>
      </c>
      <c r="F3" s="56" t="s">
        <v>94</v>
      </c>
      <c r="G3" s="56" t="s">
        <v>119</v>
      </c>
      <c r="H3" s="56" t="s">
        <v>56</v>
      </c>
      <c r="I3" s="56" t="s">
        <v>63</v>
      </c>
      <c r="J3" s="56" t="s">
        <v>355</v>
      </c>
      <c r="K3" s="57" t="s">
        <v>57</v>
      </c>
      <c r="L3" s="55" t="s">
        <v>96</v>
      </c>
      <c r="M3" s="53" t="s">
        <v>79</v>
      </c>
      <c r="N3" s="53" t="s">
        <v>80</v>
      </c>
      <c r="O3" s="55" t="s">
        <v>97</v>
      </c>
      <c r="P3" s="55" t="s">
        <v>98</v>
      </c>
      <c r="Q3" s="55" t="s">
        <v>53</v>
      </c>
      <c r="R3" s="55" t="s">
        <v>60</v>
      </c>
      <c r="S3" s="55" t="s">
        <v>120</v>
      </c>
      <c r="T3" s="55" t="s">
        <v>61</v>
      </c>
      <c r="U3" s="55" t="s">
        <v>121</v>
      </c>
      <c r="V3" s="55" t="s">
        <v>122</v>
      </c>
      <c r="W3" s="55" t="s">
        <v>123</v>
      </c>
      <c r="AA3" s="367" t="s">
        <v>271</v>
      </c>
      <c r="AB3" s="367" t="s">
        <v>272</v>
      </c>
      <c r="AC3" s="367" t="s">
        <v>273</v>
      </c>
      <c r="AD3" s="367" t="s">
        <v>274</v>
      </c>
      <c r="AE3" s="367" t="s">
        <v>275</v>
      </c>
      <c r="AF3" s="367" t="s">
        <v>276</v>
      </c>
      <c r="AG3" s="367" t="s">
        <v>277</v>
      </c>
      <c r="AH3" s="367" t="s">
        <v>477</v>
      </c>
      <c r="AI3" s="367" t="s">
        <v>476</v>
      </c>
      <c r="AJ3" s="367" t="s">
        <v>279</v>
      </c>
      <c r="AK3" s="367" t="s">
        <v>376</v>
      </c>
      <c r="AL3" s="367" t="s">
        <v>515</v>
      </c>
      <c r="AM3" s="367" t="s">
        <v>280</v>
      </c>
      <c r="AN3" s="367" t="s">
        <v>478</v>
      </c>
      <c r="AO3" s="367" t="s">
        <v>285</v>
      </c>
      <c r="AP3" s="367" t="s">
        <v>377</v>
      </c>
      <c r="AQ3" s="367" t="s">
        <v>379</v>
      </c>
      <c r="AR3" s="367" t="s">
        <v>281</v>
      </c>
      <c r="AS3" s="367" t="s">
        <v>282</v>
      </c>
      <c r="AT3" s="367" t="s">
        <v>380</v>
      </c>
      <c r="AU3" s="367" t="s">
        <v>283</v>
      </c>
      <c r="AV3" s="367" t="s">
        <v>37</v>
      </c>
      <c r="AW3" s="367" t="s">
        <v>406</v>
      </c>
      <c r="AX3" s="367" t="s">
        <v>284</v>
      </c>
      <c r="AY3" s="367" t="s">
        <v>479</v>
      </c>
      <c r="AZ3" s="367" t="s">
        <v>286</v>
      </c>
      <c r="BA3" s="367" t="s">
        <v>287</v>
      </c>
      <c r="BB3" s="367" t="s">
        <v>480</v>
      </c>
      <c r="BC3" s="367" t="s">
        <v>481</v>
      </c>
      <c r="BD3" s="367" t="s">
        <v>382</v>
      </c>
      <c r="BE3" s="367" t="s">
        <v>482</v>
      </c>
      <c r="BF3" s="367" t="s">
        <v>483</v>
      </c>
      <c r="BG3" s="367" t="s">
        <v>546</v>
      </c>
      <c r="BH3" s="367" t="s">
        <v>484</v>
      </c>
      <c r="BI3" s="367" t="s">
        <v>485</v>
      </c>
      <c r="BJ3" s="367" t="s">
        <v>486</v>
      </c>
      <c r="BK3" s="367" t="s">
        <v>487</v>
      </c>
      <c r="BL3" s="367" t="s">
        <v>488</v>
      </c>
      <c r="BM3" s="367" t="s">
        <v>489</v>
      </c>
      <c r="BN3" s="367" t="s">
        <v>490</v>
      </c>
      <c r="BO3" s="367" t="s">
        <v>491</v>
      </c>
      <c r="BP3" s="367" t="s">
        <v>492</v>
      </c>
      <c r="BQ3" s="367" t="s">
        <v>493</v>
      </c>
      <c r="BR3" s="367" t="s">
        <v>494</v>
      </c>
      <c r="BS3" s="367" t="s">
        <v>495</v>
      </c>
      <c r="BT3" s="367" t="s">
        <v>496</v>
      </c>
      <c r="BU3" s="367" t="s">
        <v>497</v>
      </c>
      <c r="BV3" s="367" t="s">
        <v>498</v>
      </c>
      <c r="BW3" s="367" t="s">
        <v>499</v>
      </c>
      <c r="BX3" s="367" t="s">
        <v>500</v>
      </c>
      <c r="BY3" s="367" t="s">
        <v>501</v>
      </c>
      <c r="BZ3" s="367" t="s">
        <v>502</v>
      </c>
      <c r="CA3" s="367" t="s">
        <v>503</v>
      </c>
      <c r="CB3" s="367" t="s">
        <v>504</v>
      </c>
      <c r="CC3" s="367" t="s">
        <v>505</v>
      </c>
      <c r="CD3" s="367" t="s">
        <v>506</v>
      </c>
      <c r="CE3" s="367" t="s">
        <v>507</v>
      </c>
      <c r="CF3" s="368" t="s">
        <v>508</v>
      </c>
      <c r="CG3" s="367" t="s">
        <v>509</v>
      </c>
      <c r="CH3" s="367" t="s">
        <v>510</v>
      </c>
      <c r="CI3" s="367" t="s">
        <v>511</v>
      </c>
      <c r="CJ3" s="367" t="s">
        <v>516</v>
      </c>
      <c r="CK3" s="368" t="s">
        <v>525</v>
      </c>
      <c r="CL3" s="368" t="s">
        <v>526</v>
      </c>
    </row>
    <row r="4" spans="1:123" s="2" customFormat="1" x14ac:dyDescent="0.2">
      <c r="A4" s="278"/>
      <c r="B4" s="278"/>
      <c r="C4" s="278"/>
      <c r="D4" s="278"/>
      <c r="E4" s="278"/>
      <c r="F4" s="218"/>
      <c r="G4" s="219"/>
      <c r="H4" s="220"/>
      <c r="I4" s="257"/>
      <c r="J4" s="258"/>
      <c r="K4" s="257"/>
      <c r="L4" s="12"/>
      <c r="M4" s="256"/>
      <c r="N4" s="12"/>
      <c r="O4" s="12"/>
      <c r="P4" s="12"/>
      <c r="Q4" s="262"/>
      <c r="R4"/>
      <c r="S4" s="244"/>
      <c r="T4" s="283"/>
      <c r="U4" s="203"/>
      <c r="V4" s="203"/>
      <c r="W4" s="203"/>
      <c r="X4" s="98"/>
      <c r="Y4" s="98"/>
      <c r="Z4" s="98"/>
      <c r="AA4" s="313"/>
      <c r="AB4" s="314"/>
      <c r="AC4" s="313"/>
      <c r="AD4" s="314"/>
      <c r="AE4" s="313"/>
      <c r="AF4" s="313"/>
      <c r="AG4" s="314"/>
      <c r="AH4" s="313"/>
      <c r="AI4" s="314"/>
      <c r="AJ4" s="314"/>
      <c r="AK4" s="313"/>
      <c r="AL4" s="313"/>
      <c r="AM4" s="314"/>
      <c r="AN4" s="314"/>
      <c r="AO4" s="314"/>
      <c r="AP4" s="314"/>
      <c r="AQ4" s="313"/>
      <c r="AR4" s="314"/>
      <c r="AS4" s="314"/>
      <c r="AT4" s="313"/>
      <c r="AU4" s="314"/>
      <c r="AV4" s="314"/>
      <c r="AW4" s="314"/>
      <c r="AX4" s="314" t="s">
        <v>1078</v>
      </c>
      <c r="AY4" s="314"/>
      <c r="AZ4" s="314"/>
      <c r="BA4" s="314"/>
      <c r="BB4" s="314"/>
      <c r="BC4" s="313"/>
      <c r="BD4" s="314"/>
      <c r="BE4" s="314"/>
      <c r="BF4" s="315"/>
      <c r="BG4" s="314"/>
      <c r="BH4" s="314"/>
      <c r="BI4" s="314"/>
      <c r="BJ4" s="314"/>
      <c r="BK4" s="314"/>
      <c r="BL4" s="314"/>
      <c r="BM4" s="314"/>
      <c r="BN4" s="314"/>
      <c r="BO4" s="314"/>
      <c r="BP4" s="314"/>
      <c r="BQ4" s="314"/>
      <c r="BR4" s="314"/>
      <c r="BS4" s="314"/>
      <c r="BT4" s="314"/>
      <c r="BU4" s="314"/>
      <c r="BV4" s="314"/>
      <c r="BW4" s="314"/>
      <c r="BX4" s="314"/>
      <c r="BY4" s="314"/>
      <c r="BZ4" s="314"/>
      <c r="CA4" s="314"/>
      <c r="CB4" s="314"/>
      <c r="CC4" s="314"/>
      <c r="CD4" s="314"/>
      <c r="CE4" s="314"/>
      <c r="CF4" s="316"/>
      <c r="CG4" s="314"/>
      <c r="CH4" s="314"/>
      <c r="CI4" s="314"/>
      <c r="CJ4" s="314"/>
      <c r="CK4" s="316"/>
      <c r="CL4" s="316"/>
      <c r="CM4" s="98"/>
      <c r="CN4" s="98"/>
      <c r="CO4" s="98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</row>
    <row r="5" spans="1:123" x14ac:dyDescent="0.2">
      <c r="A5" s="278"/>
      <c r="B5" s="278"/>
      <c r="C5" s="278"/>
      <c r="D5" s="278"/>
      <c r="E5" s="278"/>
      <c r="F5" s="218"/>
      <c r="G5" s="219"/>
      <c r="H5" s="220"/>
      <c r="I5" s="257"/>
      <c r="J5" s="258"/>
      <c r="K5" s="257"/>
      <c r="L5" s="12"/>
      <c r="M5" s="256"/>
      <c r="N5" s="12"/>
      <c r="O5" s="12"/>
      <c r="P5" s="12"/>
      <c r="Q5" s="262"/>
      <c r="S5" s="244"/>
      <c r="T5" s="283"/>
      <c r="U5" s="203"/>
      <c r="V5" s="203"/>
      <c r="W5" s="203"/>
      <c r="AA5" s="388"/>
      <c r="AB5" s="389"/>
      <c r="AC5" s="388"/>
      <c r="AD5" s="389"/>
      <c r="AE5" s="388"/>
      <c r="AF5" s="388"/>
      <c r="AG5" s="389"/>
      <c r="AH5" s="388"/>
      <c r="AI5" s="389"/>
      <c r="AJ5" s="389"/>
      <c r="AK5" s="388"/>
      <c r="AL5" s="388"/>
      <c r="AM5" s="389"/>
      <c r="AN5" s="389"/>
      <c r="AO5" s="389"/>
      <c r="AP5" s="389"/>
      <c r="AQ5" s="388"/>
      <c r="AR5" s="389"/>
      <c r="AS5" s="389"/>
      <c r="AT5" s="388"/>
      <c r="AU5" s="389"/>
      <c r="AV5" s="389"/>
      <c r="AW5" s="389"/>
      <c r="AX5" s="389"/>
      <c r="AY5" s="389"/>
      <c r="AZ5" s="389"/>
      <c r="BA5" s="389"/>
      <c r="BB5" s="389"/>
      <c r="BC5" s="388"/>
      <c r="BD5" s="389"/>
      <c r="BE5" s="389"/>
      <c r="BF5" s="390"/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89"/>
      <c r="BR5" s="389"/>
      <c r="BS5" s="389"/>
      <c r="BT5" s="389"/>
      <c r="BU5" s="389"/>
      <c r="BV5" s="389"/>
      <c r="BW5" s="389"/>
      <c r="BX5" s="389"/>
      <c r="BY5" s="389"/>
      <c r="BZ5" s="389"/>
      <c r="CA5" s="389"/>
      <c r="CB5" s="389"/>
      <c r="CC5" s="389"/>
      <c r="CD5" s="389"/>
      <c r="CE5" s="389"/>
      <c r="CF5" s="391"/>
    </row>
    <row r="6" spans="1:123" x14ac:dyDescent="0.2">
      <c r="A6" s="278"/>
      <c r="B6" s="278"/>
      <c r="C6" s="278"/>
      <c r="D6" s="278"/>
      <c r="E6" s="278"/>
      <c r="F6" s="218"/>
      <c r="G6" s="219"/>
      <c r="H6" s="220"/>
      <c r="I6" s="257"/>
      <c r="J6" s="258"/>
      <c r="K6" s="257"/>
      <c r="L6" s="12"/>
      <c r="M6" s="256"/>
      <c r="N6" s="12"/>
      <c r="O6" s="12"/>
      <c r="P6" s="12"/>
      <c r="Q6" s="262"/>
      <c r="S6" s="244"/>
      <c r="T6" s="283"/>
      <c r="U6" s="203"/>
      <c r="V6" s="203"/>
      <c r="W6" s="203"/>
      <c r="AA6" s="313"/>
      <c r="AB6" s="314"/>
      <c r="AC6" s="313"/>
      <c r="AD6" s="314"/>
      <c r="AE6" s="313"/>
      <c r="AF6" s="313"/>
      <c r="AG6" s="314"/>
      <c r="AH6" s="313"/>
      <c r="AI6" s="314"/>
      <c r="AJ6" s="314"/>
      <c r="AK6" s="313"/>
      <c r="AL6" s="313"/>
      <c r="AM6" s="314"/>
      <c r="AN6" s="314"/>
      <c r="AO6" s="314"/>
      <c r="AP6" s="314"/>
      <c r="AQ6" s="313"/>
      <c r="AR6" s="314"/>
      <c r="AS6" s="314"/>
      <c r="AT6" s="313"/>
      <c r="AU6" s="314"/>
      <c r="AV6" s="314"/>
      <c r="AW6" s="314"/>
      <c r="AX6" s="314"/>
      <c r="AY6" s="314"/>
      <c r="AZ6" s="314"/>
      <c r="BA6" s="314"/>
      <c r="BB6" s="314"/>
      <c r="BC6" s="313"/>
      <c r="BD6" s="314"/>
      <c r="BE6" s="314"/>
      <c r="BF6" s="315"/>
      <c r="BG6" s="314"/>
      <c r="BH6" s="314"/>
      <c r="BI6" s="314"/>
      <c r="BJ6" s="314"/>
      <c r="BK6" s="314"/>
      <c r="BL6" s="314"/>
      <c r="BM6" s="314"/>
      <c r="BN6" s="314"/>
      <c r="BO6" s="314"/>
      <c r="BP6" s="314"/>
      <c r="BQ6" s="314"/>
      <c r="BR6" s="314"/>
      <c r="BS6" s="314"/>
      <c r="BT6" s="314"/>
      <c r="BU6" s="314"/>
      <c r="BV6" s="314"/>
      <c r="BW6" s="314"/>
      <c r="BX6" s="314"/>
      <c r="BY6" s="314"/>
      <c r="BZ6" s="314"/>
      <c r="CA6" s="314"/>
      <c r="CB6" s="314"/>
      <c r="CC6" s="314"/>
      <c r="CD6" s="314"/>
      <c r="CE6" s="314"/>
      <c r="CF6" s="316"/>
    </row>
    <row r="7" spans="1:123" x14ac:dyDescent="0.2">
      <c r="A7" s="278"/>
      <c r="B7" s="278"/>
      <c r="C7" s="278"/>
      <c r="D7" s="278"/>
      <c r="E7" s="278"/>
      <c r="F7" s="218"/>
      <c r="G7" s="219"/>
      <c r="H7" s="220"/>
      <c r="I7" s="257"/>
      <c r="J7" s="258"/>
      <c r="K7" s="257"/>
      <c r="L7" s="12"/>
      <c r="M7" s="256"/>
      <c r="N7" s="12"/>
      <c r="O7" s="12"/>
      <c r="P7" s="12"/>
      <c r="Q7" s="262"/>
      <c r="S7" s="244"/>
      <c r="T7" s="283"/>
      <c r="U7" s="203"/>
      <c r="V7" s="203"/>
      <c r="W7" s="203"/>
      <c r="AA7" s="388"/>
      <c r="AB7" s="389"/>
      <c r="AC7" s="388"/>
      <c r="AD7" s="389"/>
      <c r="AE7" s="388"/>
      <c r="AF7" s="388"/>
      <c r="AG7" s="389"/>
      <c r="AH7" s="388"/>
      <c r="AI7" s="389"/>
      <c r="AJ7" s="389"/>
      <c r="AK7" s="388"/>
      <c r="AL7" s="388"/>
      <c r="AM7" s="389"/>
      <c r="AN7" s="389"/>
      <c r="AO7" s="389"/>
      <c r="AP7" s="389"/>
      <c r="AQ7" s="388"/>
      <c r="AR7" s="389"/>
      <c r="AS7" s="389"/>
      <c r="AT7" s="388"/>
      <c r="AU7" s="389"/>
      <c r="AV7" s="389"/>
      <c r="AW7" s="389"/>
      <c r="AX7" s="389"/>
      <c r="AY7" s="389"/>
      <c r="AZ7" s="389"/>
      <c r="BA7" s="389"/>
      <c r="BB7" s="389"/>
      <c r="BC7" s="388"/>
      <c r="BD7" s="389"/>
      <c r="BE7" s="389"/>
      <c r="BF7" s="390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389"/>
      <c r="BW7" s="389"/>
      <c r="BX7" s="389"/>
      <c r="BY7" s="389"/>
      <c r="BZ7" s="389"/>
      <c r="CA7" s="389"/>
      <c r="CB7" s="389"/>
      <c r="CC7" s="389"/>
      <c r="CD7" s="389"/>
      <c r="CE7" s="389"/>
      <c r="CF7" s="391"/>
    </row>
    <row r="8" spans="1:123" x14ac:dyDescent="0.2">
      <c r="A8" s="278"/>
      <c r="B8" s="278"/>
      <c r="C8" s="278"/>
      <c r="D8" s="278"/>
      <c r="E8" s="278"/>
      <c r="F8" s="218"/>
      <c r="G8" s="219"/>
      <c r="H8" s="220"/>
      <c r="I8" s="257"/>
      <c r="J8" s="258"/>
      <c r="K8" s="257"/>
      <c r="L8" s="12"/>
      <c r="M8" s="256"/>
      <c r="N8" s="12"/>
      <c r="O8" s="12"/>
      <c r="P8" s="12"/>
      <c r="Q8" s="262"/>
      <c r="S8" s="244"/>
      <c r="T8" s="283"/>
      <c r="U8" s="203"/>
      <c r="V8" s="203"/>
      <c r="W8" s="203"/>
      <c r="AA8" s="313"/>
      <c r="AB8" s="314"/>
      <c r="AC8" s="313"/>
      <c r="AD8" s="314"/>
      <c r="AE8" s="313"/>
      <c r="AF8" s="313"/>
      <c r="AG8" s="314"/>
      <c r="AH8" s="313"/>
      <c r="AI8" s="314"/>
      <c r="AJ8" s="314"/>
      <c r="AK8" s="313"/>
      <c r="AL8" s="313"/>
      <c r="AM8" s="314"/>
      <c r="AN8" s="314"/>
      <c r="AO8" s="314"/>
      <c r="AP8" s="314"/>
      <c r="AQ8" s="313"/>
      <c r="AR8" s="314"/>
      <c r="AS8" s="314"/>
      <c r="AT8" s="313"/>
      <c r="AU8" s="314"/>
      <c r="AV8" s="314"/>
      <c r="AW8" s="314"/>
      <c r="AX8" s="314"/>
      <c r="AY8" s="314"/>
      <c r="AZ8" s="314"/>
      <c r="BA8" s="314"/>
      <c r="BB8" s="314"/>
      <c r="BC8" s="313"/>
      <c r="BD8" s="314"/>
      <c r="BE8" s="314"/>
      <c r="BF8" s="315"/>
      <c r="BG8" s="314"/>
      <c r="BH8" s="314"/>
      <c r="BI8" s="314"/>
      <c r="BJ8" s="314"/>
      <c r="BK8" s="314"/>
      <c r="BL8" s="314"/>
      <c r="BM8" s="314"/>
      <c r="BN8" s="314"/>
      <c r="BO8" s="314"/>
      <c r="BP8" s="314"/>
      <c r="BQ8" s="314"/>
      <c r="BR8" s="314"/>
      <c r="BS8" s="314"/>
      <c r="BT8" s="314"/>
      <c r="BU8" s="314"/>
      <c r="BV8" s="314"/>
      <c r="BW8" s="314"/>
      <c r="BX8" s="314"/>
      <c r="BY8" s="314"/>
      <c r="BZ8" s="314"/>
      <c r="CA8" s="314"/>
      <c r="CB8" s="314"/>
      <c r="CC8" s="314"/>
      <c r="CD8" s="314"/>
      <c r="CE8" s="314"/>
      <c r="CF8" s="316"/>
    </row>
    <row r="9" spans="1:123" x14ac:dyDescent="0.2">
      <c r="A9" s="278"/>
      <c r="B9" s="278"/>
      <c r="C9" s="278"/>
      <c r="D9" s="278"/>
      <c r="E9" s="278"/>
      <c r="F9" s="218"/>
      <c r="G9" s="219"/>
      <c r="H9" s="220"/>
      <c r="I9" s="257"/>
      <c r="J9" s="258"/>
      <c r="K9" s="257"/>
      <c r="L9" s="12"/>
      <c r="M9" s="256"/>
      <c r="N9" s="12"/>
      <c r="O9" s="12"/>
      <c r="P9" s="12"/>
      <c r="Q9" s="262"/>
      <c r="S9" s="244"/>
      <c r="T9" s="283"/>
      <c r="U9" s="203"/>
      <c r="V9" s="203"/>
      <c r="W9" s="203"/>
      <c r="AA9" s="388"/>
      <c r="AB9" s="389"/>
      <c r="AC9" s="388"/>
      <c r="AD9" s="389"/>
      <c r="AE9" s="388"/>
      <c r="AF9" s="388"/>
      <c r="AG9" s="389"/>
      <c r="AH9" s="388"/>
      <c r="AI9" s="389"/>
      <c r="AJ9" s="389"/>
      <c r="AK9" s="388"/>
      <c r="AL9" s="388"/>
      <c r="AM9" s="389"/>
      <c r="AN9" s="389"/>
      <c r="AO9" s="389"/>
      <c r="AP9" s="389"/>
      <c r="AQ9" s="388"/>
      <c r="AR9" s="389"/>
      <c r="AS9" s="389"/>
      <c r="AT9" s="388"/>
      <c r="AU9" s="389"/>
      <c r="AV9" s="389"/>
      <c r="AW9" s="389"/>
      <c r="AX9" s="389"/>
      <c r="AY9" s="389"/>
      <c r="AZ9" s="389"/>
      <c r="BA9" s="389"/>
      <c r="BB9" s="389"/>
      <c r="BC9" s="388"/>
      <c r="BD9" s="389"/>
      <c r="BE9" s="389"/>
      <c r="BF9" s="390"/>
      <c r="BG9" s="389"/>
      <c r="BH9" s="389"/>
      <c r="BI9" s="389"/>
      <c r="BJ9" s="389"/>
      <c r="BK9" s="389"/>
      <c r="BL9" s="389"/>
      <c r="BM9" s="389"/>
      <c r="BN9" s="389"/>
      <c r="BO9" s="389"/>
      <c r="BP9" s="389"/>
      <c r="BQ9" s="389"/>
      <c r="BR9" s="389"/>
      <c r="BS9" s="389"/>
      <c r="BT9" s="389"/>
      <c r="BU9" s="389"/>
      <c r="BV9" s="389"/>
      <c r="BW9" s="389"/>
      <c r="BX9" s="389"/>
      <c r="BY9" s="389"/>
      <c r="BZ9" s="389"/>
      <c r="CA9" s="389"/>
      <c r="CB9" s="389"/>
      <c r="CC9" s="389"/>
      <c r="CD9" s="389"/>
      <c r="CE9" s="389"/>
      <c r="CF9" s="391"/>
    </row>
    <row r="10" spans="1:123" x14ac:dyDescent="0.2">
      <c r="A10" s="278"/>
      <c r="B10" s="278"/>
      <c r="C10" s="278"/>
      <c r="D10" s="278"/>
      <c r="E10" s="278"/>
      <c r="F10" s="218"/>
      <c r="G10" s="219"/>
      <c r="H10" s="220"/>
      <c r="I10" s="257"/>
      <c r="J10" s="258"/>
      <c r="K10" s="257"/>
      <c r="L10" s="12"/>
      <c r="M10" s="256"/>
      <c r="N10" s="12"/>
      <c r="O10" s="12"/>
      <c r="P10" s="12"/>
      <c r="Q10" s="262"/>
      <c r="S10" s="244"/>
      <c r="T10" s="283"/>
      <c r="U10" s="203"/>
      <c r="V10" s="203"/>
      <c r="W10" s="203"/>
      <c r="AA10" s="313"/>
      <c r="AB10" s="314"/>
      <c r="AC10" s="313"/>
      <c r="AD10" s="314"/>
      <c r="AE10" s="313"/>
      <c r="AF10" s="313"/>
      <c r="AG10" s="314"/>
      <c r="AH10" s="313"/>
      <c r="AI10" s="314"/>
      <c r="AJ10" s="314"/>
      <c r="AK10" s="313"/>
      <c r="AL10" s="313"/>
      <c r="AM10" s="314"/>
      <c r="AN10" s="314"/>
      <c r="AO10" s="314"/>
      <c r="AP10" s="314"/>
      <c r="AQ10" s="313"/>
      <c r="AR10" s="314"/>
      <c r="AS10" s="314"/>
      <c r="AT10" s="313"/>
      <c r="AU10" s="314"/>
      <c r="AV10" s="314"/>
      <c r="AW10" s="314"/>
      <c r="AX10" s="314"/>
      <c r="AY10" s="314"/>
      <c r="AZ10" s="314"/>
      <c r="BA10" s="314"/>
      <c r="BB10" s="314"/>
      <c r="BC10" s="313"/>
      <c r="BD10" s="314"/>
      <c r="BE10" s="314"/>
      <c r="BF10" s="315"/>
      <c r="BG10" s="314"/>
      <c r="BH10" s="314"/>
      <c r="BI10" s="314"/>
      <c r="BJ10" s="314"/>
      <c r="BK10" s="314"/>
      <c r="BL10" s="314"/>
      <c r="BM10" s="314"/>
      <c r="BN10" s="314"/>
      <c r="BO10" s="314"/>
      <c r="BP10" s="314"/>
      <c r="BQ10" s="314"/>
      <c r="BR10" s="314"/>
      <c r="BS10" s="314"/>
      <c r="BT10" s="314"/>
      <c r="BU10" s="314"/>
      <c r="BV10" s="314"/>
      <c r="BW10" s="314"/>
      <c r="BX10" s="314"/>
      <c r="BY10" s="314"/>
      <c r="BZ10" s="314"/>
      <c r="CA10" s="314"/>
      <c r="CB10" s="314"/>
      <c r="CC10" s="314"/>
      <c r="CD10" s="314"/>
      <c r="CE10" s="314"/>
      <c r="CF10" s="316"/>
    </row>
    <row r="11" spans="1:123" x14ac:dyDescent="0.2">
      <c r="A11" s="278"/>
      <c r="B11" s="278"/>
      <c r="C11" s="278"/>
      <c r="D11" s="278"/>
      <c r="E11" s="278"/>
      <c r="F11" s="218"/>
      <c r="G11" s="219"/>
      <c r="H11" s="220"/>
      <c r="I11" s="257"/>
      <c r="J11" s="258"/>
      <c r="K11" s="257"/>
      <c r="L11" s="12"/>
      <c r="M11" s="256"/>
      <c r="N11" s="12"/>
      <c r="O11" s="12"/>
      <c r="P11" s="12"/>
      <c r="Q11" s="262"/>
      <c r="S11" s="244"/>
      <c r="T11" s="283"/>
      <c r="U11" s="203"/>
      <c r="V11" s="203"/>
      <c r="W11" s="203"/>
      <c r="AA11" s="388"/>
      <c r="AB11" s="389"/>
      <c r="AC11" s="388"/>
      <c r="AD11" s="389"/>
      <c r="AE11" s="388"/>
      <c r="AF11" s="388"/>
      <c r="AG11" s="389"/>
      <c r="AH11" s="388"/>
      <c r="AI11" s="389"/>
      <c r="AJ11" s="389"/>
      <c r="AK11" s="388"/>
      <c r="AL11" s="388"/>
      <c r="AM11" s="389"/>
      <c r="AN11" s="389"/>
      <c r="AO11" s="389"/>
      <c r="AP11" s="389"/>
      <c r="AQ11" s="388"/>
      <c r="AR11" s="389"/>
      <c r="AS11" s="389"/>
      <c r="AT11" s="388"/>
      <c r="AU11" s="389"/>
      <c r="AV11" s="389"/>
      <c r="AW11" s="389"/>
      <c r="AX11" s="389"/>
      <c r="AY11" s="389"/>
      <c r="AZ11" s="389"/>
      <c r="BA11" s="389"/>
      <c r="BB11" s="389"/>
      <c r="BC11" s="388"/>
      <c r="BD11" s="389"/>
      <c r="BE11" s="389"/>
      <c r="BF11" s="390"/>
      <c r="BG11" s="389"/>
      <c r="BH11" s="389"/>
      <c r="BI11" s="389"/>
      <c r="BJ11" s="389"/>
      <c r="BK11" s="389"/>
      <c r="BL11" s="389"/>
      <c r="BM11" s="389"/>
      <c r="BN11" s="389"/>
      <c r="BO11" s="389"/>
      <c r="BP11" s="389"/>
      <c r="BQ11" s="389"/>
      <c r="BR11" s="389"/>
      <c r="BS11" s="389"/>
      <c r="BT11" s="389"/>
      <c r="BU11" s="389"/>
      <c r="BV11" s="389"/>
      <c r="BW11" s="389"/>
      <c r="BX11" s="389"/>
      <c r="BY11" s="389"/>
      <c r="BZ11" s="389"/>
      <c r="CA11" s="389"/>
      <c r="CB11" s="389"/>
      <c r="CC11" s="389"/>
      <c r="CD11" s="389"/>
      <c r="CE11" s="389"/>
      <c r="CF11" s="391"/>
    </row>
    <row r="12" spans="1:123" x14ac:dyDescent="0.2">
      <c r="A12" s="278"/>
      <c r="B12" s="278"/>
      <c r="C12" s="278"/>
      <c r="D12" s="278"/>
      <c r="E12" s="278"/>
      <c r="F12" s="218"/>
      <c r="G12" s="219"/>
      <c r="H12" s="220"/>
      <c r="I12" s="257"/>
      <c r="J12" s="258"/>
      <c r="K12" s="257"/>
      <c r="L12" s="12"/>
      <c r="M12" s="256"/>
      <c r="N12" s="12"/>
      <c r="O12" s="12"/>
      <c r="P12" s="12"/>
      <c r="Q12" s="262"/>
      <c r="S12" s="244"/>
      <c r="T12" s="283"/>
      <c r="U12" s="203"/>
      <c r="V12" s="203"/>
      <c r="W12" s="203"/>
      <c r="AA12" s="313"/>
      <c r="AB12" s="314"/>
      <c r="AC12" s="313"/>
      <c r="AD12" s="314"/>
      <c r="AE12" s="313"/>
      <c r="AF12" s="313"/>
      <c r="AG12" s="314"/>
      <c r="AH12" s="313"/>
      <c r="AI12" s="314"/>
      <c r="AJ12" s="314"/>
      <c r="AK12" s="313"/>
      <c r="AL12" s="313"/>
      <c r="AM12" s="314"/>
      <c r="AN12" s="314"/>
      <c r="AO12" s="314"/>
      <c r="AP12" s="314"/>
      <c r="AQ12" s="313"/>
      <c r="AR12" s="314"/>
      <c r="AS12" s="314"/>
      <c r="AT12" s="313"/>
      <c r="AU12" s="314"/>
      <c r="AV12" s="314"/>
      <c r="AW12" s="314"/>
      <c r="AX12" s="314"/>
      <c r="AY12" s="314"/>
      <c r="AZ12" s="314"/>
      <c r="BA12" s="314"/>
      <c r="BB12" s="314"/>
      <c r="BC12" s="313"/>
      <c r="BD12" s="314"/>
      <c r="BE12" s="314"/>
      <c r="BF12" s="315"/>
      <c r="BG12" s="314"/>
      <c r="BH12" s="314"/>
      <c r="BI12" s="314"/>
      <c r="BJ12" s="314"/>
      <c r="BK12" s="314"/>
      <c r="BL12" s="314"/>
      <c r="BM12" s="314"/>
      <c r="BN12" s="314"/>
      <c r="BO12" s="314"/>
      <c r="BP12" s="314"/>
      <c r="BQ12" s="314"/>
      <c r="BR12" s="314"/>
      <c r="BS12" s="314"/>
      <c r="BT12" s="314"/>
      <c r="BU12" s="314"/>
      <c r="BV12" s="314"/>
      <c r="BW12" s="314"/>
      <c r="BX12" s="314"/>
      <c r="BY12" s="314"/>
      <c r="BZ12" s="314"/>
      <c r="CA12" s="314"/>
      <c r="CB12" s="314"/>
      <c r="CC12" s="314"/>
      <c r="CD12" s="314"/>
      <c r="CE12" s="314"/>
      <c r="CF12" s="316"/>
    </row>
    <row r="13" spans="1:123" x14ac:dyDescent="0.2">
      <c r="A13" s="278"/>
      <c r="B13" s="278"/>
      <c r="C13" s="278"/>
      <c r="D13" s="278"/>
      <c r="E13" s="278"/>
      <c r="F13" s="218"/>
      <c r="G13" s="219"/>
      <c r="H13" s="220"/>
      <c r="I13" s="257"/>
      <c r="J13" s="258"/>
      <c r="K13" s="257"/>
      <c r="L13" s="12"/>
      <c r="M13" s="256"/>
      <c r="N13" s="12"/>
      <c r="O13" s="12"/>
      <c r="P13" s="12"/>
      <c r="Q13" s="262"/>
      <c r="S13" s="244"/>
      <c r="T13" s="283"/>
      <c r="U13" s="203"/>
      <c r="V13" s="203"/>
      <c r="W13" s="203"/>
      <c r="AA13" s="388"/>
      <c r="AB13" s="389"/>
      <c r="AC13" s="388"/>
      <c r="AD13" s="389"/>
      <c r="AE13" s="388"/>
      <c r="AF13" s="388"/>
      <c r="AG13" s="389"/>
      <c r="AH13" s="388"/>
      <c r="AI13" s="389"/>
      <c r="AJ13" s="389"/>
      <c r="AK13" s="388"/>
      <c r="AL13" s="388"/>
      <c r="AM13" s="389"/>
      <c r="AN13" s="389"/>
      <c r="AO13" s="389"/>
      <c r="AP13" s="389"/>
      <c r="AQ13" s="388"/>
      <c r="AR13" s="389"/>
      <c r="AS13" s="389"/>
      <c r="AT13" s="388"/>
      <c r="AU13" s="389"/>
      <c r="AV13" s="389"/>
      <c r="AW13" s="389"/>
      <c r="AX13" s="389"/>
      <c r="AY13" s="389"/>
      <c r="AZ13" s="389"/>
      <c r="BA13" s="389"/>
      <c r="BB13" s="389"/>
      <c r="BC13" s="388"/>
      <c r="BD13" s="389"/>
      <c r="BE13" s="389"/>
      <c r="BF13" s="390"/>
      <c r="BG13" s="389"/>
      <c r="BH13" s="389"/>
      <c r="BI13" s="389"/>
      <c r="BJ13" s="389"/>
      <c r="BK13" s="389"/>
      <c r="BL13" s="389"/>
      <c r="BM13" s="389"/>
      <c r="BN13" s="389"/>
      <c r="BO13" s="389"/>
      <c r="BP13" s="389"/>
      <c r="BQ13" s="389"/>
      <c r="BR13" s="389"/>
      <c r="BS13" s="389"/>
      <c r="BT13" s="389"/>
      <c r="BU13" s="389"/>
      <c r="BV13" s="389"/>
      <c r="BW13" s="389"/>
      <c r="BX13" s="389"/>
      <c r="BY13" s="389"/>
      <c r="BZ13" s="389"/>
      <c r="CA13" s="389"/>
      <c r="CB13" s="389"/>
      <c r="CC13" s="389"/>
      <c r="CD13" s="389"/>
      <c r="CE13" s="389"/>
      <c r="CF13" s="391"/>
    </row>
    <row r="14" spans="1:123" x14ac:dyDescent="0.2">
      <c r="A14" s="278"/>
      <c r="B14" s="278"/>
      <c r="C14" s="278"/>
      <c r="D14" s="278"/>
      <c r="E14" s="278"/>
      <c r="F14" s="218"/>
      <c r="G14" s="219"/>
      <c r="H14" s="220"/>
      <c r="I14" s="257"/>
      <c r="J14" s="258"/>
      <c r="K14" s="257"/>
      <c r="L14" s="12"/>
      <c r="M14" s="256"/>
      <c r="N14" s="12"/>
      <c r="O14" s="12"/>
      <c r="P14" s="12"/>
      <c r="Q14" s="262"/>
      <c r="S14" s="244"/>
      <c r="T14" s="283"/>
      <c r="U14" s="203"/>
      <c r="V14" s="203"/>
      <c r="W14" s="203"/>
      <c r="AA14" s="313"/>
      <c r="AB14" s="314"/>
      <c r="AC14" s="313"/>
      <c r="AD14" s="314"/>
      <c r="AE14" s="313"/>
      <c r="AF14" s="313"/>
      <c r="AG14" s="314"/>
      <c r="AH14" s="313"/>
      <c r="AI14" s="314"/>
      <c r="AJ14" s="314"/>
      <c r="AK14" s="313"/>
      <c r="AL14" s="313"/>
      <c r="AM14" s="314"/>
      <c r="AN14" s="314"/>
      <c r="AO14" s="314"/>
      <c r="AP14" s="314"/>
      <c r="AQ14" s="313"/>
      <c r="AR14" s="314"/>
      <c r="AS14" s="314"/>
      <c r="AT14" s="313"/>
      <c r="AU14" s="314"/>
      <c r="AV14" s="314"/>
      <c r="AW14" s="314"/>
      <c r="AX14" s="314"/>
      <c r="AY14" s="314"/>
      <c r="AZ14" s="314"/>
      <c r="BA14" s="314"/>
      <c r="BB14" s="314"/>
      <c r="BC14" s="313"/>
      <c r="BD14" s="314"/>
      <c r="BE14" s="314"/>
      <c r="BF14" s="315"/>
      <c r="BG14" s="314"/>
      <c r="BH14" s="314"/>
      <c r="BI14" s="314"/>
      <c r="BJ14" s="314"/>
      <c r="BK14" s="314"/>
      <c r="BL14" s="314"/>
      <c r="BM14" s="314"/>
      <c r="BN14" s="314"/>
      <c r="BO14" s="314"/>
      <c r="BP14" s="314"/>
      <c r="BQ14" s="314"/>
      <c r="BR14" s="314"/>
      <c r="BS14" s="314"/>
      <c r="BT14" s="314"/>
      <c r="BU14" s="314"/>
      <c r="BV14" s="314"/>
      <c r="BW14" s="314"/>
      <c r="BX14" s="314"/>
      <c r="BY14" s="314"/>
      <c r="BZ14" s="314"/>
      <c r="CA14" s="314"/>
      <c r="CB14" s="314"/>
      <c r="CC14" s="314"/>
      <c r="CD14" s="314"/>
      <c r="CE14" s="314"/>
      <c r="CF14" s="316"/>
    </row>
    <row r="15" spans="1:123" x14ac:dyDescent="0.2">
      <c r="A15" s="278"/>
      <c r="B15" s="278"/>
      <c r="C15" s="278"/>
      <c r="D15" s="278"/>
      <c r="E15" s="278"/>
      <c r="F15" s="218"/>
      <c r="G15" s="219"/>
      <c r="H15" s="220"/>
      <c r="I15" s="257"/>
      <c r="J15" s="258"/>
      <c r="K15" s="257"/>
      <c r="L15" s="12"/>
      <c r="M15" s="256"/>
      <c r="N15" s="12"/>
      <c r="O15" s="12"/>
      <c r="P15" s="12"/>
      <c r="Q15" s="262"/>
      <c r="S15" s="244"/>
      <c r="T15" s="283"/>
      <c r="U15" s="203"/>
      <c r="V15" s="203"/>
      <c r="W15" s="203"/>
      <c r="AA15" s="388"/>
      <c r="AB15" s="389"/>
      <c r="AC15" s="388"/>
      <c r="AD15" s="389"/>
      <c r="AE15" s="388"/>
      <c r="AF15" s="388"/>
      <c r="AG15" s="389"/>
      <c r="AH15" s="388"/>
      <c r="AI15" s="389"/>
      <c r="AJ15" s="389"/>
      <c r="AK15" s="388"/>
      <c r="AL15" s="388"/>
      <c r="AM15" s="389"/>
      <c r="AN15" s="389"/>
      <c r="AO15" s="389"/>
      <c r="AP15" s="389"/>
      <c r="AQ15" s="388"/>
      <c r="AR15" s="389"/>
      <c r="AS15" s="389"/>
      <c r="AT15" s="388"/>
      <c r="AU15" s="389"/>
      <c r="AV15" s="389"/>
      <c r="AW15" s="389"/>
      <c r="AX15" s="389"/>
      <c r="AY15" s="389"/>
      <c r="AZ15" s="389"/>
      <c r="BA15" s="389"/>
      <c r="BB15" s="389"/>
      <c r="BC15" s="388"/>
      <c r="BD15" s="389"/>
      <c r="BE15" s="389"/>
      <c r="BF15" s="390"/>
      <c r="BG15" s="389"/>
      <c r="BH15" s="389"/>
      <c r="BI15" s="389"/>
      <c r="BJ15" s="389"/>
      <c r="BK15" s="389"/>
      <c r="BL15" s="389"/>
      <c r="BM15" s="389"/>
      <c r="BN15" s="389"/>
      <c r="BO15" s="389"/>
      <c r="BP15" s="389"/>
      <c r="BQ15" s="389"/>
      <c r="BR15" s="389"/>
      <c r="BS15" s="389"/>
      <c r="BT15" s="389"/>
      <c r="BU15" s="389"/>
      <c r="BV15" s="389"/>
      <c r="BW15" s="389"/>
      <c r="BX15" s="389"/>
      <c r="BY15" s="389"/>
      <c r="BZ15" s="389"/>
      <c r="CA15" s="389"/>
      <c r="CB15" s="389"/>
      <c r="CC15" s="389"/>
      <c r="CD15" s="389"/>
      <c r="CE15" s="389"/>
      <c r="CF15" s="391"/>
    </row>
    <row r="16" spans="1:123" x14ac:dyDescent="0.2">
      <c r="A16" s="278"/>
      <c r="B16" s="278"/>
      <c r="C16" s="278"/>
      <c r="D16" s="278"/>
      <c r="E16" s="278"/>
      <c r="F16" s="218"/>
      <c r="G16" s="219"/>
      <c r="H16" s="220"/>
      <c r="I16" s="257"/>
      <c r="J16" s="258"/>
      <c r="K16" s="257"/>
      <c r="L16" s="12"/>
      <c r="M16" s="256"/>
      <c r="N16" s="12"/>
      <c r="O16" s="12"/>
      <c r="P16" s="12"/>
      <c r="Q16" s="262"/>
      <c r="S16" s="244"/>
      <c r="T16" s="283"/>
      <c r="U16" s="203"/>
      <c r="V16" s="203"/>
      <c r="W16" s="203"/>
      <c r="AA16" s="313"/>
      <c r="AB16" s="314"/>
      <c r="AC16" s="313"/>
      <c r="AD16" s="314"/>
      <c r="AE16" s="313"/>
      <c r="AF16" s="313"/>
      <c r="AG16" s="314"/>
      <c r="AH16" s="313"/>
      <c r="AI16" s="314"/>
      <c r="AJ16" s="314"/>
      <c r="AK16" s="313"/>
      <c r="AL16" s="313"/>
      <c r="AM16" s="314"/>
      <c r="AN16" s="314"/>
      <c r="AO16" s="314"/>
      <c r="AP16" s="314"/>
      <c r="AQ16" s="313"/>
      <c r="AR16" s="314"/>
      <c r="AS16" s="314"/>
      <c r="AT16" s="313"/>
      <c r="AU16" s="314"/>
      <c r="AV16" s="314"/>
      <c r="AW16" s="314"/>
      <c r="AX16" s="314"/>
      <c r="AY16" s="314"/>
      <c r="AZ16" s="314"/>
      <c r="BA16" s="314"/>
      <c r="BB16" s="314"/>
      <c r="BC16" s="313"/>
      <c r="BD16" s="314"/>
      <c r="BE16" s="314"/>
      <c r="BF16" s="315"/>
      <c r="BG16" s="314"/>
      <c r="BH16" s="314"/>
      <c r="BI16" s="314"/>
      <c r="BJ16" s="314"/>
      <c r="BK16" s="314"/>
      <c r="BL16" s="314"/>
      <c r="BM16" s="314"/>
      <c r="BN16" s="314"/>
      <c r="BO16" s="314"/>
      <c r="BP16" s="314"/>
      <c r="BQ16" s="314"/>
      <c r="BR16" s="314"/>
      <c r="BS16" s="314"/>
      <c r="BT16" s="314"/>
      <c r="BU16" s="314"/>
      <c r="BV16" s="314"/>
      <c r="BW16" s="314"/>
      <c r="BX16" s="314"/>
      <c r="BY16" s="314"/>
      <c r="BZ16" s="314"/>
      <c r="CA16" s="314"/>
      <c r="CB16" s="314"/>
      <c r="CC16" s="314"/>
      <c r="CD16" s="314"/>
      <c r="CE16" s="314"/>
      <c r="CF16" s="316"/>
    </row>
    <row r="17" spans="1:84" x14ac:dyDescent="0.2">
      <c r="A17" s="278"/>
      <c r="B17" s="278"/>
      <c r="C17" s="278"/>
      <c r="D17" s="278"/>
      <c r="E17" s="278"/>
      <c r="F17" s="218"/>
      <c r="G17" s="219"/>
      <c r="H17" s="220"/>
      <c r="I17" s="257"/>
      <c r="J17" s="258"/>
      <c r="K17" s="257"/>
      <c r="L17" s="12"/>
      <c r="M17" s="256"/>
      <c r="N17" s="12"/>
      <c r="O17" s="12"/>
      <c r="P17" s="12"/>
      <c r="Q17" s="262"/>
      <c r="S17" s="244"/>
      <c r="T17" s="283"/>
      <c r="U17" s="203"/>
      <c r="V17" s="203"/>
      <c r="W17" s="203"/>
      <c r="AA17" s="388"/>
      <c r="AB17" s="389"/>
      <c r="AC17" s="388"/>
      <c r="AD17" s="389"/>
      <c r="AE17" s="388"/>
      <c r="AF17" s="388"/>
      <c r="AG17" s="389"/>
      <c r="AH17" s="388"/>
      <c r="AI17" s="389"/>
      <c r="AJ17" s="389"/>
      <c r="AK17" s="388"/>
      <c r="AL17" s="388"/>
      <c r="AM17" s="389"/>
      <c r="AN17" s="389"/>
      <c r="AO17" s="389"/>
      <c r="AP17" s="389"/>
      <c r="AQ17" s="388"/>
      <c r="AR17" s="389"/>
      <c r="AS17" s="389"/>
      <c r="AT17" s="388"/>
      <c r="AU17" s="389"/>
      <c r="AV17" s="389"/>
      <c r="AW17" s="389"/>
      <c r="AX17" s="389"/>
      <c r="AY17" s="389"/>
      <c r="AZ17" s="389"/>
      <c r="BA17" s="389"/>
      <c r="BB17" s="389"/>
      <c r="BC17" s="388"/>
      <c r="BD17" s="389"/>
      <c r="BE17" s="389"/>
      <c r="BF17" s="390"/>
      <c r="BG17" s="389"/>
      <c r="BH17" s="389"/>
      <c r="BI17" s="389"/>
      <c r="BJ17" s="389"/>
      <c r="BK17" s="389"/>
      <c r="BL17" s="389"/>
      <c r="BM17" s="389"/>
      <c r="BN17" s="389"/>
      <c r="BO17" s="389"/>
      <c r="BP17" s="389"/>
      <c r="BQ17" s="389"/>
      <c r="BR17" s="389"/>
      <c r="BS17" s="389"/>
      <c r="BT17" s="389"/>
      <c r="BU17" s="389"/>
      <c r="BV17" s="389"/>
      <c r="BW17" s="389"/>
      <c r="BX17" s="389"/>
      <c r="BY17" s="389"/>
      <c r="BZ17" s="389"/>
      <c r="CA17" s="389"/>
      <c r="CB17" s="389"/>
      <c r="CC17" s="389"/>
      <c r="CD17" s="389"/>
      <c r="CE17" s="389"/>
      <c r="CF17" s="391"/>
    </row>
    <row r="18" spans="1:84" x14ac:dyDescent="0.2">
      <c r="A18" s="278"/>
      <c r="B18" s="278"/>
      <c r="C18" s="278"/>
      <c r="D18" s="278"/>
      <c r="E18" s="278"/>
      <c r="F18" s="218"/>
      <c r="G18" s="219"/>
      <c r="H18" s="220"/>
      <c r="I18" s="257"/>
      <c r="J18" s="258"/>
      <c r="K18" s="257"/>
      <c r="L18" s="12"/>
      <c r="M18" s="256"/>
      <c r="N18" s="12"/>
      <c r="O18" s="12"/>
      <c r="P18" s="12"/>
      <c r="Q18" s="262"/>
      <c r="S18" s="244"/>
      <c r="T18" s="283"/>
      <c r="U18" s="203"/>
      <c r="V18" s="203"/>
      <c r="W18" s="203"/>
      <c r="AA18" s="313"/>
      <c r="AB18" s="314"/>
      <c r="AC18" s="313"/>
      <c r="AD18" s="314"/>
      <c r="AE18" s="313"/>
      <c r="AF18" s="313"/>
      <c r="AG18" s="314"/>
      <c r="AH18" s="313"/>
      <c r="AI18" s="314"/>
      <c r="AJ18" s="314"/>
      <c r="AK18" s="313"/>
      <c r="AL18" s="313"/>
      <c r="AM18" s="314"/>
      <c r="AN18" s="314"/>
      <c r="AO18" s="314"/>
      <c r="AP18" s="314"/>
      <c r="AQ18" s="313"/>
      <c r="AR18" s="314"/>
      <c r="AS18" s="314"/>
      <c r="AT18" s="313"/>
      <c r="AU18" s="314"/>
      <c r="AV18" s="314"/>
      <c r="AW18" s="314"/>
      <c r="AX18" s="314"/>
      <c r="AY18" s="314"/>
      <c r="AZ18" s="314"/>
      <c r="BA18" s="314"/>
      <c r="BB18" s="314"/>
      <c r="BC18" s="313"/>
      <c r="BD18" s="314"/>
      <c r="BE18" s="314"/>
      <c r="BF18" s="315"/>
      <c r="BG18" s="314"/>
      <c r="BH18" s="314"/>
      <c r="BI18" s="314"/>
      <c r="BJ18" s="314"/>
      <c r="BK18" s="314"/>
      <c r="BL18" s="314"/>
      <c r="BM18" s="314"/>
      <c r="BN18" s="314"/>
      <c r="BO18" s="314"/>
      <c r="BP18" s="314"/>
      <c r="BQ18" s="314"/>
      <c r="BR18" s="314"/>
      <c r="BS18" s="314"/>
      <c r="BT18" s="314"/>
      <c r="BU18" s="314"/>
      <c r="BV18" s="314"/>
      <c r="BW18" s="314"/>
      <c r="BX18" s="314"/>
      <c r="BY18" s="314"/>
      <c r="BZ18" s="314"/>
      <c r="CA18" s="314"/>
      <c r="CB18" s="314"/>
      <c r="CC18" s="314"/>
      <c r="CD18" s="314"/>
      <c r="CE18" s="314"/>
      <c r="CF18" s="316"/>
    </row>
    <row r="19" spans="1:84" x14ac:dyDescent="0.2">
      <c r="A19" s="278"/>
      <c r="B19" s="278"/>
      <c r="C19" s="278"/>
      <c r="D19" s="278"/>
      <c r="E19" s="278"/>
      <c r="F19" s="218"/>
      <c r="G19" s="219"/>
      <c r="H19" s="220"/>
      <c r="I19" s="257"/>
      <c r="J19" s="258"/>
      <c r="K19" s="257"/>
      <c r="L19" s="12"/>
      <c r="M19" s="256"/>
      <c r="N19" s="12"/>
      <c r="O19" s="12"/>
      <c r="P19" s="12"/>
      <c r="Q19" s="262"/>
      <c r="S19" s="244"/>
      <c r="T19" s="283"/>
      <c r="U19" s="203"/>
      <c r="V19" s="203"/>
      <c r="W19" s="203"/>
      <c r="AA19" s="388"/>
      <c r="AB19" s="389"/>
      <c r="AC19" s="388"/>
      <c r="AD19" s="389"/>
      <c r="AE19" s="388"/>
      <c r="AF19" s="388"/>
      <c r="AG19" s="389"/>
      <c r="AH19" s="388"/>
      <c r="AI19" s="389"/>
      <c r="AJ19" s="389"/>
      <c r="AK19" s="388"/>
      <c r="AL19" s="388"/>
      <c r="AM19" s="389"/>
      <c r="AN19" s="389"/>
      <c r="AO19" s="389"/>
      <c r="AP19" s="389"/>
      <c r="AQ19" s="388"/>
      <c r="AR19" s="389"/>
      <c r="AS19" s="389"/>
      <c r="AT19" s="388"/>
      <c r="AU19" s="389"/>
      <c r="AV19" s="389"/>
      <c r="AW19" s="389"/>
      <c r="AX19" s="389"/>
      <c r="AY19" s="389"/>
      <c r="AZ19" s="389"/>
      <c r="BA19" s="389"/>
      <c r="BB19" s="389"/>
      <c r="BC19" s="388"/>
      <c r="BD19" s="389"/>
      <c r="BE19" s="389"/>
      <c r="BF19" s="390"/>
      <c r="BG19" s="389"/>
      <c r="BH19" s="389"/>
      <c r="BI19" s="389"/>
      <c r="BJ19" s="389"/>
      <c r="BK19" s="389"/>
      <c r="BL19" s="389"/>
      <c r="BM19" s="389"/>
      <c r="BN19" s="389"/>
      <c r="BO19" s="389"/>
      <c r="BP19" s="389"/>
      <c r="BQ19" s="389"/>
      <c r="BR19" s="389"/>
      <c r="BS19" s="389"/>
      <c r="BT19" s="389"/>
      <c r="BU19" s="389"/>
      <c r="BV19" s="389"/>
      <c r="BW19" s="389"/>
      <c r="BX19" s="389"/>
      <c r="BY19" s="389"/>
      <c r="BZ19" s="389"/>
      <c r="CA19" s="389"/>
      <c r="CB19" s="389"/>
      <c r="CC19" s="389"/>
      <c r="CD19" s="389"/>
      <c r="CE19" s="389"/>
      <c r="CF19" s="391"/>
    </row>
  </sheetData>
  <sortState xmlns:xlrd2="http://schemas.microsoft.com/office/spreadsheetml/2017/richdata2" ref="A4:CO36">
    <sortCondition ref="D4:D36"/>
  </sortState>
  <phoneticPr fontId="0" type="noConversion"/>
  <pageMargins left="0.39370078740157483" right="0.39370078740157483" top="0.39370078740157483" bottom="0.39370078740157483" header="0.19685039370078741" footer="0.19685039370078741"/>
  <pageSetup paperSize="9" scale="74" fitToHeight="5" orientation="landscape" horizontalDpi="1200" verticalDpi="1200" r:id="rId1"/>
  <headerFooter alignWithMargins="0">
    <oddHeader>&amp;LPCS-Challenge&amp;R&amp;A</oddHeader>
    <oddFooter>&amp;L&amp;F&amp;CSeite &amp;P von &amp;N&amp;R&amp;D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fitToPage="1"/>
  </sheetPr>
  <dimension ref="A1:AM57"/>
  <sheetViews>
    <sheetView zoomScale="90" zoomScaleNormal="90" workbookViewId="0">
      <selection activeCell="P6" sqref="P6"/>
    </sheetView>
  </sheetViews>
  <sheetFormatPr baseColWidth="10" defaultRowHeight="12.75" x14ac:dyDescent="0.2"/>
  <cols>
    <col min="1" max="1" width="2" customWidth="1"/>
    <col min="2" max="2" width="5.28515625" customWidth="1"/>
    <col min="3" max="3" width="6.140625" customWidth="1"/>
    <col min="4" max="4" width="4.7109375" customWidth="1"/>
    <col min="5" max="5" width="2.28515625" customWidth="1"/>
    <col min="6" max="6" width="27.5703125" customWidth="1"/>
    <col min="7" max="7" width="32.42578125" customWidth="1"/>
    <col min="8" max="8" width="5.28515625" customWidth="1"/>
    <col min="9" max="9" width="25.28515625" customWidth="1"/>
    <col min="10" max="10" width="17.7109375" customWidth="1"/>
    <col min="11" max="11" width="7.28515625" customWidth="1"/>
  </cols>
  <sheetData>
    <row r="1" spans="1:11" ht="23.25" x14ac:dyDescent="0.35">
      <c r="B1" s="1" t="s">
        <v>838</v>
      </c>
      <c r="I1" s="1"/>
      <c r="J1" s="1"/>
    </row>
    <row r="3" spans="1:11" ht="23.25" x14ac:dyDescent="0.35">
      <c r="B3" s="212" t="s">
        <v>264</v>
      </c>
    </row>
    <row r="6" spans="1:11" ht="15.75" x14ac:dyDescent="0.25">
      <c r="A6" s="204"/>
      <c r="B6" s="205" t="s">
        <v>75</v>
      </c>
      <c r="C6" s="204"/>
      <c r="D6" s="106">
        <v>1</v>
      </c>
      <c r="E6" s="210"/>
      <c r="F6" s="204" t="s">
        <v>600</v>
      </c>
      <c r="G6" s="204" t="s">
        <v>544</v>
      </c>
      <c r="H6" s="204"/>
      <c r="I6" s="204" t="s">
        <v>602</v>
      </c>
      <c r="J6" s="204" t="s">
        <v>81</v>
      </c>
      <c r="K6" s="208">
        <v>475</v>
      </c>
    </row>
    <row r="7" spans="1:11" ht="15.75" x14ac:dyDescent="0.25">
      <c r="A7" s="204"/>
      <c r="B7" s="205"/>
      <c r="C7" s="204"/>
      <c r="D7" s="106">
        <v>2</v>
      </c>
      <c r="E7" s="210"/>
      <c r="F7" s="204" t="s">
        <v>834</v>
      </c>
      <c r="G7" s="204" t="s">
        <v>610</v>
      </c>
      <c r="H7" s="204"/>
      <c r="I7" s="204" t="s">
        <v>568</v>
      </c>
      <c r="J7" s="204" t="s">
        <v>81</v>
      </c>
      <c r="K7" s="208">
        <v>460</v>
      </c>
    </row>
    <row r="8" spans="1:11" ht="15.75" x14ac:dyDescent="0.25">
      <c r="A8" s="204"/>
      <c r="B8" s="205"/>
      <c r="C8" s="204"/>
      <c r="D8" s="106">
        <v>3</v>
      </c>
      <c r="E8" s="210"/>
      <c r="F8" s="204" t="s">
        <v>631</v>
      </c>
      <c r="G8" s="204" t="s">
        <v>399</v>
      </c>
      <c r="H8" s="241"/>
      <c r="I8" s="242" t="s">
        <v>568</v>
      </c>
      <c r="J8" s="204" t="s">
        <v>81</v>
      </c>
      <c r="K8" s="208">
        <v>365</v>
      </c>
    </row>
    <row r="9" spans="1:11" ht="6.6" customHeight="1" x14ac:dyDescent="0.25">
      <c r="A9" s="204"/>
      <c r="B9" s="204"/>
      <c r="C9" s="204"/>
      <c r="D9" s="106"/>
      <c r="E9" s="210"/>
      <c r="F9" s="204"/>
      <c r="G9" s="204"/>
      <c r="H9" s="204"/>
      <c r="I9" s="204"/>
      <c r="J9" s="263"/>
      <c r="K9" s="208"/>
    </row>
    <row r="10" spans="1:11" ht="15.75" x14ac:dyDescent="0.25">
      <c r="A10" s="204"/>
      <c r="B10" s="204"/>
      <c r="C10" s="204"/>
      <c r="D10" s="106"/>
      <c r="E10" s="210"/>
      <c r="F10" s="204"/>
      <c r="G10" s="204"/>
      <c r="H10" s="204"/>
      <c r="I10" s="204"/>
      <c r="J10" s="263"/>
      <c r="K10" s="208"/>
    </row>
    <row r="11" spans="1:11" ht="8.25" customHeight="1" x14ac:dyDescent="0.25">
      <c r="A11" s="204"/>
      <c r="B11" s="204"/>
      <c r="C11" s="204"/>
      <c r="D11" s="206"/>
      <c r="E11" s="207"/>
      <c r="J11" s="204"/>
      <c r="K11" s="208"/>
    </row>
    <row r="12" spans="1:11" ht="15.75" x14ac:dyDescent="0.25">
      <c r="A12" s="204"/>
      <c r="B12" s="205" t="s">
        <v>824</v>
      </c>
      <c r="C12" s="204"/>
      <c r="D12" s="206"/>
      <c r="E12" s="209"/>
      <c r="F12" s="204"/>
      <c r="G12" s="204"/>
      <c r="H12" s="204"/>
      <c r="I12" s="204"/>
      <c r="J12" s="204"/>
      <c r="K12" s="204"/>
    </row>
    <row r="13" spans="1:11" ht="15.75" x14ac:dyDescent="0.25">
      <c r="A13" s="204"/>
      <c r="B13" s="205"/>
      <c r="C13" s="204"/>
      <c r="D13" s="206">
        <v>1</v>
      </c>
      <c r="E13" s="209"/>
      <c r="F13" s="204" t="s">
        <v>599</v>
      </c>
      <c r="G13" s="204" t="s">
        <v>594</v>
      </c>
      <c r="H13" s="204"/>
      <c r="I13" s="204" t="s">
        <v>567</v>
      </c>
      <c r="J13" s="204" t="s">
        <v>81</v>
      </c>
      <c r="K13" s="208">
        <v>250</v>
      </c>
    </row>
    <row r="14" spans="1:11" ht="15.75" x14ac:dyDescent="0.25">
      <c r="A14" s="204"/>
      <c r="B14" s="204"/>
      <c r="C14" s="204"/>
      <c r="D14" s="106">
        <v>2</v>
      </c>
      <c r="E14" s="210"/>
      <c r="F14" s="204" t="s">
        <v>1023</v>
      </c>
      <c r="G14" s="204" t="s">
        <v>398</v>
      </c>
      <c r="H14" s="204"/>
      <c r="I14" s="204" t="s">
        <v>1019</v>
      </c>
      <c r="J14" s="204" t="s">
        <v>81</v>
      </c>
      <c r="K14" s="208">
        <v>189</v>
      </c>
    </row>
    <row r="15" spans="1:11" ht="15.75" x14ac:dyDescent="0.25">
      <c r="A15" s="204"/>
      <c r="B15" s="204"/>
      <c r="C15" s="204"/>
      <c r="D15" s="106">
        <v>3</v>
      </c>
      <c r="E15" s="210"/>
      <c r="F15" s="204" t="s">
        <v>601</v>
      </c>
      <c r="G15" s="204" t="s">
        <v>364</v>
      </c>
      <c r="H15" s="204"/>
      <c r="I15" s="204" t="s">
        <v>820</v>
      </c>
      <c r="J15" s="204" t="s">
        <v>81</v>
      </c>
      <c r="K15" s="208">
        <v>183</v>
      </c>
    </row>
    <row r="16" spans="1:11" ht="6" customHeight="1" x14ac:dyDescent="0.25">
      <c r="A16" s="4"/>
      <c r="B16" s="204"/>
      <c r="C16" s="204"/>
      <c r="D16" s="106"/>
      <c r="E16" s="210"/>
      <c r="F16" s="204"/>
      <c r="G16" s="204"/>
      <c r="H16" s="204"/>
      <c r="I16" s="204"/>
      <c r="J16" s="204"/>
      <c r="K16" s="208"/>
    </row>
    <row r="17" spans="1:39" ht="15.75" x14ac:dyDescent="0.25">
      <c r="A17" s="4"/>
      <c r="B17" s="205" t="s">
        <v>825</v>
      </c>
      <c r="C17" s="204"/>
      <c r="D17" s="106"/>
      <c r="E17" s="210"/>
      <c r="F17" s="211"/>
      <c r="G17" s="204"/>
      <c r="H17" s="204"/>
      <c r="I17" s="204"/>
      <c r="J17" s="204"/>
      <c r="K17" s="208"/>
    </row>
    <row r="18" spans="1:39" ht="15.75" x14ac:dyDescent="0.25">
      <c r="A18" s="4"/>
      <c r="B18" s="204"/>
      <c r="C18" s="204"/>
      <c r="D18" s="106">
        <v>1</v>
      </c>
      <c r="E18" s="210"/>
      <c r="F18" s="204" t="s">
        <v>834</v>
      </c>
      <c r="G18" s="204" t="s">
        <v>610</v>
      </c>
      <c r="H18" s="204"/>
      <c r="I18" s="204" t="s">
        <v>568</v>
      </c>
      <c r="J18" s="204" t="s">
        <v>81</v>
      </c>
      <c r="K18" s="208">
        <v>460</v>
      </c>
    </row>
    <row r="19" spans="1:39" ht="15.75" x14ac:dyDescent="0.25">
      <c r="A19" s="204"/>
      <c r="B19" s="204"/>
      <c r="C19" s="204"/>
      <c r="D19" s="106">
        <v>2</v>
      </c>
      <c r="E19" s="210"/>
      <c r="F19" s="204" t="s">
        <v>631</v>
      </c>
      <c r="G19" s="204" t="s">
        <v>399</v>
      </c>
      <c r="H19" s="241"/>
      <c r="I19" s="242" t="s">
        <v>568</v>
      </c>
      <c r="J19" s="204" t="s">
        <v>81</v>
      </c>
      <c r="K19" s="208">
        <v>365</v>
      </c>
    </row>
    <row r="20" spans="1:39" ht="15.75" x14ac:dyDescent="0.25">
      <c r="A20" s="204"/>
      <c r="B20" s="204"/>
      <c r="C20" s="204"/>
      <c r="D20" s="106">
        <v>3</v>
      </c>
      <c r="E20" s="210"/>
      <c r="F20" s="204" t="s">
        <v>659</v>
      </c>
      <c r="G20" s="204" t="s">
        <v>569</v>
      </c>
      <c r="H20" s="241"/>
      <c r="I20" s="242" t="s">
        <v>397</v>
      </c>
      <c r="J20" s="204" t="s">
        <v>81</v>
      </c>
      <c r="K20" s="208">
        <v>311</v>
      </c>
    </row>
    <row r="21" spans="1:39" ht="6" customHeight="1" x14ac:dyDescent="0.25">
      <c r="A21" s="204"/>
      <c r="B21" s="204"/>
      <c r="C21" s="204"/>
      <c r="D21" s="106"/>
      <c r="E21" s="210"/>
      <c r="F21" s="204"/>
      <c r="G21" s="204"/>
      <c r="H21" s="204"/>
      <c r="I21" s="204"/>
      <c r="J21" s="204"/>
      <c r="K21" s="208"/>
    </row>
    <row r="22" spans="1:39" ht="15.75" x14ac:dyDescent="0.25">
      <c r="A22" s="204"/>
      <c r="B22" s="205" t="s">
        <v>826</v>
      </c>
      <c r="C22" s="204"/>
      <c r="D22" s="106"/>
      <c r="E22" s="210"/>
      <c r="F22" s="211"/>
      <c r="G22" s="204"/>
      <c r="H22" s="204"/>
      <c r="I22" s="204"/>
      <c r="J22" s="204"/>
      <c r="K22" s="208"/>
    </row>
    <row r="23" spans="1:39" ht="15.75" x14ac:dyDescent="0.25">
      <c r="A23" s="204"/>
      <c r="B23" s="204"/>
      <c r="C23" s="204"/>
      <c r="D23" s="106">
        <v>1</v>
      </c>
      <c r="E23" s="210"/>
      <c r="F23" s="204" t="s">
        <v>600</v>
      </c>
      <c r="G23" s="204" t="s">
        <v>544</v>
      </c>
      <c r="H23" s="204"/>
      <c r="I23" s="204" t="s">
        <v>602</v>
      </c>
      <c r="J23" s="204" t="s">
        <v>81</v>
      </c>
      <c r="K23" s="208">
        <v>475</v>
      </c>
    </row>
    <row r="24" spans="1:39" ht="15.75" x14ac:dyDescent="0.25">
      <c r="A24" s="204"/>
      <c r="B24" s="204"/>
      <c r="C24" s="204"/>
      <c r="D24" s="106">
        <v>2</v>
      </c>
      <c r="E24" s="210"/>
      <c r="F24" s="204" t="s">
        <v>658</v>
      </c>
      <c r="G24" s="204" t="s">
        <v>398</v>
      </c>
      <c r="H24" s="247"/>
      <c r="I24" s="386" t="s">
        <v>602</v>
      </c>
      <c r="J24" s="204" t="s">
        <v>81</v>
      </c>
      <c r="K24" s="208">
        <v>304</v>
      </c>
    </row>
    <row r="25" spans="1:39" ht="15.75" x14ac:dyDescent="0.25">
      <c r="A25" s="204"/>
      <c r="B25" s="204"/>
      <c r="C25" s="204"/>
      <c r="D25" s="106">
        <v>3</v>
      </c>
      <c r="E25" s="210"/>
      <c r="F25" s="204" t="s">
        <v>660</v>
      </c>
      <c r="G25" s="204" t="s">
        <v>638</v>
      </c>
      <c r="H25" s="204"/>
      <c r="I25" s="204" t="s">
        <v>641</v>
      </c>
      <c r="J25" s="204" t="s">
        <v>81</v>
      </c>
      <c r="K25" s="208">
        <v>298</v>
      </c>
    </row>
    <row r="26" spans="1:39" ht="6" customHeight="1" x14ac:dyDescent="0.25">
      <c r="A26" s="204"/>
      <c r="B26" s="204"/>
      <c r="C26" s="204"/>
      <c r="D26" s="106"/>
      <c r="E26" s="210"/>
      <c r="F26" s="204"/>
      <c r="G26" s="204"/>
      <c r="H26" s="204"/>
      <c r="I26" s="204"/>
      <c r="J26" s="204"/>
      <c r="K26" s="208"/>
    </row>
    <row r="27" spans="1:39" ht="15.75" x14ac:dyDescent="0.25">
      <c r="A27" s="204"/>
      <c r="B27" s="205"/>
      <c r="C27" s="204"/>
      <c r="D27" s="206"/>
      <c r="E27" s="209"/>
      <c r="F27" s="204"/>
      <c r="G27" s="204"/>
      <c r="H27" s="204"/>
      <c r="I27" s="204"/>
      <c r="J27" s="204"/>
      <c r="K27" s="208"/>
    </row>
    <row r="28" spans="1:39" ht="15.75" x14ac:dyDescent="0.25">
      <c r="A28" s="204"/>
      <c r="B28" s="204"/>
      <c r="C28" s="204"/>
      <c r="D28" s="106"/>
      <c r="E28" s="210"/>
      <c r="F28" s="204"/>
      <c r="G28" s="204"/>
      <c r="H28" s="204"/>
      <c r="I28" s="204"/>
      <c r="J28" s="204"/>
      <c r="K28" s="208"/>
      <c r="AM28">
        <v>4</v>
      </c>
    </row>
    <row r="29" spans="1:39" ht="15.75" x14ac:dyDescent="0.25">
      <c r="A29" s="204"/>
      <c r="B29" s="204"/>
      <c r="C29" s="204"/>
      <c r="D29" s="106"/>
      <c r="E29" s="210"/>
      <c r="F29" s="204"/>
      <c r="G29" s="204"/>
      <c r="H29" s="204"/>
      <c r="I29" s="204"/>
      <c r="J29" s="204"/>
      <c r="K29" s="208"/>
      <c r="AM29">
        <v>3</v>
      </c>
    </row>
    <row r="30" spans="1:39" x14ac:dyDescent="0.2">
      <c r="D30" s="105"/>
    </row>
    <row r="40" spans="4:12" x14ac:dyDescent="0.2">
      <c r="D40" s="105"/>
      <c r="G40" s="5"/>
      <c r="H40" s="5"/>
      <c r="I40" s="5"/>
      <c r="J40" s="5"/>
    </row>
    <row r="41" spans="4:12" x14ac:dyDescent="0.2">
      <c r="D41" s="105"/>
      <c r="G41" s="5"/>
      <c r="H41" s="5"/>
      <c r="I41" s="5"/>
      <c r="J41" s="5"/>
    </row>
    <row r="42" spans="4:12" ht="15" x14ac:dyDescent="0.2">
      <c r="G42" s="5"/>
      <c r="H42" s="5"/>
      <c r="I42" s="5"/>
      <c r="J42" s="5"/>
      <c r="L42" s="204"/>
    </row>
    <row r="43" spans="4:12" ht="15" x14ac:dyDescent="0.2">
      <c r="G43" s="5"/>
      <c r="H43" s="5"/>
      <c r="I43" s="5"/>
      <c r="J43" s="5"/>
      <c r="L43" s="204"/>
    </row>
    <row r="44" spans="4:12" x14ac:dyDescent="0.2">
      <c r="G44" s="5"/>
      <c r="H44" s="5"/>
      <c r="I44" s="5"/>
      <c r="J44" s="5"/>
    </row>
    <row r="45" spans="4:12" x14ac:dyDescent="0.2">
      <c r="G45" s="5"/>
      <c r="H45" s="5"/>
      <c r="I45" s="5"/>
      <c r="J45" s="5"/>
    </row>
    <row r="46" spans="4:12" x14ac:dyDescent="0.2">
      <c r="G46" s="5"/>
      <c r="H46" s="5"/>
      <c r="I46" s="5"/>
      <c r="J46" s="5"/>
    </row>
    <row r="47" spans="4:12" x14ac:dyDescent="0.2">
      <c r="G47" s="5"/>
      <c r="H47" s="5"/>
      <c r="I47" s="5"/>
      <c r="J47" s="5"/>
    </row>
    <row r="48" spans="4:12" x14ac:dyDescent="0.2">
      <c r="G48" s="5"/>
      <c r="H48" s="5"/>
      <c r="I48" s="5"/>
      <c r="J48" s="5"/>
    </row>
    <row r="49" spans="7:10" x14ac:dyDescent="0.2">
      <c r="G49" s="5"/>
      <c r="H49" s="5"/>
      <c r="I49" s="5"/>
      <c r="J49" s="5"/>
    </row>
    <row r="50" spans="7:10" x14ac:dyDescent="0.2">
      <c r="G50" s="5"/>
      <c r="H50" s="5"/>
      <c r="I50" s="5"/>
      <c r="J50" s="5"/>
    </row>
    <row r="51" spans="7:10" x14ac:dyDescent="0.2">
      <c r="G51" s="5"/>
      <c r="H51" s="5"/>
      <c r="I51" s="5"/>
      <c r="J51" s="5"/>
    </row>
    <row r="52" spans="7:10" x14ac:dyDescent="0.2">
      <c r="G52" s="5"/>
      <c r="H52" s="5"/>
      <c r="I52" s="5"/>
      <c r="J52" s="5"/>
    </row>
    <row r="53" spans="7:10" x14ac:dyDescent="0.2">
      <c r="G53" s="5"/>
      <c r="H53" s="5"/>
      <c r="I53" s="5"/>
      <c r="J53" s="5"/>
    </row>
    <row r="54" spans="7:10" x14ac:dyDescent="0.2">
      <c r="G54" s="5"/>
      <c r="H54" s="5"/>
      <c r="I54" s="5"/>
      <c r="J54" s="5"/>
    </row>
    <row r="55" spans="7:10" x14ac:dyDescent="0.2">
      <c r="G55" s="5"/>
      <c r="H55" s="5"/>
      <c r="I55" s="5"/>
      <c r="J55" s="5"/>
    </row>
    <row r="56" spans="7:10" x14ac:dyDescent="0.2">
      <c r="G56" s="5"/>
      <c r="H56" s="5"/>
      <c r="I56" s="5"/>
      <c r="J56" s="5"/>
    </row>
    <row r="57" spans="7:10" x14ac:dyDescent="0.2">
      <c r="G57" s="5"/>
      <c r="H57" s="5"/>
      <c r="I57" s="5"/>
      <c r="J57" s="5"/>
    </row>
  </sheetData>
  <phoneticPr fontId="0" type="noConversion"/>
  <printOptions horizontalCentered="1" verticalCentered="1"/>
  <pageMargins left="0.78740157480314965" right="0.78740157480314965" top="0.19685039370078741" bottom="0.19685039370078741" header="0" footer="0"/>
  <pageSetup paperSize="9" scale="9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W88"/>
  <sheetViews>
    <sheetView zoomScaleNormal="100" workbookViewId="0">
      <selection activeCell="O9" sqref="O9"/>
    </sheetView>
  </sheetViews>
  <sheetFormatPr baseColWidth="10" defaultRowHeight="12.75" x14ac:dyDescent="0.2"/>
  <cols>
    <col min="1" max="1" width="7.7109375" customWidth="1"/>
    <col min="2" max="2" width="14.7109375" customWidth="1"/>
    <col min="3" max="3" width="2.7109375" customWidth="1"/>
    <col min="4" max="4" width="8.7109375" hidden="1" customWidth="1"/>
    <col min="5" max="7" width="8.7109375" customWidth="1"/>
    <col min="8" max="8" width="11" customWidth="1"/>
    <col min="9" max="20" width="8.7109375" customWidth="1"/>
    <col min="21" max="21" width="10" customWidth="1"/>
    <col min="22" max="22" width="2.28515625" customWidth="1"/>
    <col min="23" max="23" width="11.28515625" style="5"/>
  </cols>
  <sheetData>
    <row r="1" spans="1:22" ht="23.25" x14ac:dyDescent="0.35">
      <c r="A1" s="1" t="s">
        <v>77</v>
      </c>
      <c r="F1" s="326"/>
      <c r="U1" s="141" t="s">
        <v>606</v>
      </c>
      <c r="V1" s="141"/>
    </row>
    <row r="2" spans="1:22" ht="13.5" thickBot="1" x14ac:dyDescent="0.25"/>
    <row r="3" spans="1:22" ht="24" thickTop="1" x14ac:dyDescent="0.35">
      <c r="A3" s="44"/>
      <c r="B3" s="32"/>
      <c r="C3" s="32"/>
      <c r="D3" s="172"/>
      <c r="E3" s="172"/>
      <c r="F3" s="172"/>
      <c r="G3" s="172"/>
      <c r="H3" s="172"/>
      <c r="I3" s="172"/>
      <c r="J3" s="172">
        <v>2010</v>
      </c>
      <c r="K3" s="172">
        <v>2011</v>
      </c>
      <c r="L3" s="172">
        <v>2012</v>
      </c>
      <c r="M3" s="172">
        <v>2013</v>
      </c>
      <c r="N3" s="172">
        <v>2014</v>
      </c>
      <c r="O3" s="172">
        <v>2015</v>
      </c>
      <c r="P3" s="172">
        <v>2016</v>
      </c>
      <c r="Q3" s="172">
        <v>2017</v>
      </c>
      <c r="R3" s="172">
        <v>2018</v>
      </c>
      <c r="S3" s="172">
        <v>2019</v>
      </c>
      <c r="T3" s="172">
        <v>2020</v>
      </c>
      <c r="U3" s="173">
        <v>2021</v>
      </c>
      <c r="V3" s="214"/>
    </row>
    <row r="4" spans="1:22" ht="9.6" customHeight="1" x14ac:dyDescent="0.2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47"/>
      <c r="Q4" s="347"/>
      <c r="R4" s="347"/>
      <c r="S4" s="347"/>
      <c r="T4" s="347"/>
      <c r="U4" s="157"/>
      <c r="V4" s="33"/>
    </row>
    <row r="5" spans="1:22" ht="18" x14ac:dyDescent="0.25">
      <c r="A5" s="45" t="s">
        <v>73</v>
      </c>
      <c r="B5" s="5"/>
      <c r="C5" s="5"/>
      <c r="D5" s="6"/>
      <c r="E5" s="6"/>
      <c r="F5" s="6"/>
      <c r="G5" s="6"/>
      <c r="H5" s="6"/>
      <c r="I5" s="6"/>
      <c r="J5" s="6">
        <v>3</v>
      </c>
      <c r="K5" s="6">
        <v>5</v>
      </c>
      <c r="L5" s="6">
        <v>4</v>
      </c>
      <c r="M5" s="6">
        <v>5</v>
      </c>
      <c r="N5" s="6">
        <v>6</v>
      </c>
      <c r="O5" s="6">
        <v>5</v>
      </c>
      <c r="P5" s="6">
        <v>6</v>
      </c>
      <c r="Q5" s="6">
        <v>6</v>
      </c>
      <c r="R5" s="6">
        <v>6</v>
      </c>
      <c r="S5" s="6">
        <v>9</v>
      </c>
      <c r="T5" s="6">
        <v>6</v>
      </c>
      <c r="U5" s="111">
        <v>9</v>
      </c>
      <c r="V5" s="33"/>
    </row>
    <row r="6" spans="1:22" ht="6" customHeight="1" x14ac:dyDescent="0.25">
      <c r="A6" s="45"/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11"/>
      <c r="V6" s="33"/>
    </row>
    <row r="7" spans="1:22" ht="17.649999999999999" customHeight="1" x14ac:dyDescent="0.25">
      <c r="A7" s="45" t="s">
        <v>62</v>
      </c>
      <c r="B7" s="5"/>
      <c r="C7" s="5"/>
      <c r="D7" s="6"/>
      <c r="E7" s="6"/>
      <c r="F7" s="6"/>
      <c r="G7" s="6"/>
      <c r="H7" s="6"/>
      <c r="I7" s="6"/>
      <c r="J7" s="6">
        <v>62</v>
      </c>
      <c r="K7" s="6">
        <v>115</v>
      </c>
      <c r="L7" s="6">
        <v>70</v>
      </c>
      <c r="M7" s="6">
        <v>85</v>
      </c>
      <c r="N7" s="6">
        <v>78</v>
      </c>
      <c r="O7" s="6">
        <v>76</v>
      </c>
      <c r="P7" s="348">
        <v>68</v>
      </c>
      <c r="Q7" s="348">
        <v>61</v>
      </c>
      <c r="R7" s="348">
        <v>46</v>
      </c>
      <c r="S7" s="348">
        <v>58</v>
      </c>
      <c r="T7" s="348">
        <v>45</v>
      </c>
      <c r="U7" s="159">
        <f ca="1">Auswertung!D6</f>
        <v>32</v>
      </c>
      <c r="V7" s="163"/>
    </row>
    <row r="8" spans="1:22" ht="6" customHeight="1" x14ac:dyDescent="0.25">
      <c r="A8" s="45"/>
      <c r="B8" s="5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48"/>
      <c r="Q8" s="348"/>
      <c r="R8" s="348"/>
      <c r="S8" s="348"/>
      <c r="T8" s="348"/>
      <c r="U8" s="159"/>
      <c r="V8" s="163"/>
    </row>
    <row r="9" spans="1:22" ht="17.649999999999999" customHeight="1" x14ac:dyDescent="0.25">
      <c r="A9" s="45" t="s">
        <v>247</v>
      </c>
      <c r="B9" s="5"/>
      <c r="C9" s="5"/>
      <c r="D9" s="6"/>
      <c r="E9" s="6"/>
      <c r="F9" s="6"/>
      <c r="G9" s="6"/>
      <c r="H9" s="6"/>
      <c r="I9" s="6"/>
      <c r="J9" s="6">
        <v>98</v>
      </c>
      <c r="K9" s="6">
        <v>213</v>
      </c>
      <c r="L9" s="6">
        <v>131</v>
      </c>
      <c r="M9" s="6">
        <v>185</v>
      </c>
      <c r="N9" s="6">
        <v>192</v>
      </c>
      <c r="O9" s="6">
        <v>163</v>
      </c>
      <c r="P9" s="349">
        <v>162</v>
      </c>
      <c r="Q9" s="349">
        <v>126</v>
      </c>
      <c r="R9" s="349">
        <v>101</v>
      </c>
      <c r="S9" s="349">
        <v>133</v>
      </c>
      <c r="T9" s="349">
        <v>113</v>
      </c>
      <c r="U9" s="160">
        <f ca="1">Auswertung!E6</f>
        <v>60</v>
      </c>
      <c r="V9" s="163"/>
    </row>
    <row r="10" spans="1:22" ht="6" customHeight="1" x14ac:dyDescent="0.25">
      <c r="A10" s="45"/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48"/>
      <c r="Q10" s="348"/>
      <c r="R10" s="348"/>
      <c r="S10" s="348"/>
      <c r="T10" s="348"/>
      <c r="U10" s="159"/>
      <c r="V10" s="163"/>
    </row>
    <row r="11" spans="1:22" ht="24" customHeight="1" x14ac:dyDescent="0.25">
      <c r="A11" s="46" t="s">
        <v>171</v>
      </c>
      <c r="B11" s="112"/>
      <c r="C11" s="112"/>
      <c r="D11" s="110"/>
      <c r="E11" s="110"/>
      <c r="F11" s="110"/>
      <c r="G11" s="110"/>
      <c r="H11" s="110"/>
      <c r="I11" s="110"/>
      <c r="J11" s="110">
        <v>32.666666666666664</v>
      </c>
      <c r="K11" s="110">
        <v>42.6</v>
      </c>
      <c r="L11" s="110">
        <v>32.75</v>
      </c>
      <c r="M11" s="110">
        <v>37</v>
      </c>
      <c r="N11" s="110">
        <v>32</v>
      </c>
      <c r="O11" s="110">
        <v>32.6</v>
      </c>
      <c r="P11" s="350">
        <v>27</v>
      </c>
      <c r="Q11" s="350">
        <v>21</v>
      </c>
      <c r="R11" s="350">
        <v>16.833333333333332</v>
      </c>
      <c r="S11" s="350">
        <v>14.777777777777779</v>
      </c>
      <c r="T11" s="350">
        <v>18.833333333333332</v>
      </c>
      <c r="U11" s="161">
        <f ca="1">Auswertung!E5/U5</f>
        <v>6.666666666666667</v>
      </c>
      <c r="V11" s="163"/>
    </row>
    <row r="12" spans="1:22" ht="6" customHeight="1" x14ac:dyDescent="0.2">
      <c r="A12" s="3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09"/>
      <c r="Q12" s="109"/>
      <c r="R12" s="109"/>
      <c r="S12" s="109"/>
      <c r="T12" s="109"/>
      <c r="U12" s="162"/>
      <c r="V12" s="163"/>
    </row>
    <row r="13" spans="1:22" ht="18.75" thickBot="1" x14ac:dyDescent="0.3">
      <c r="A13" s="47" t="s">
        <v>11</v>
      </c>
      <c r="B13" s="113"/>
      <c r="C13" s="113"/>
      <c r="D13" s="114"/>
      <c r="E13" s="114"/>
      <c r="F13" s="114"/>
      <c r="G13" s="114"/>
      <c r="H13" s="114"/>
      <c r="I13" s="114"/>
      <c r="J13" s="114">
        <v>1.5806451612903225</v>
      </c>
      <c r="K13" s="114">
        <f>K9/K7</f>
        <v>1.8521739130434782</v>
      </c>
      <c r="L13" s="114">
        <f>L9/L7</f>
        <v>1.8714285714285714</v>
      </c>
      <c r="M13" s="114">
        <f>M9/M7</f>
        <v>2.1764705882352939</v>
      </c>
      <c r="N13" s="114">
        <f t="shared" ref="N13:O13" si="0">N9/N7</f>
        <v>2.4615384615384617</v>
      </c>
      <c r="O13" s="114">
        <f t="shared" si="0"/>
        <v>2.1447368421052633</v>
      </c>
      <c r="P13" s="351">
        <v>2.3823529411764706</v>
      </c>
      <c r="Q13" s="351">
        <v>2.0655737704918034</v>
      </c>
      <c r="R13" s="351">
        <f>R9/R7</f>
        <v>2.1956521739130435</v>
      </c>
      <c r="S13" s="351">
        <f>S9/S7</f>
        <v>2.2931034482758621</v>
      </c>
      <c r="T13" s="351">
        <f>T9/T7</f>
        <v>2.5111111111111111</v>
      </c>
      <c r="U13" s="164">
        <f ca="1">U9/U7</f>
        <v>1.875</v>
      </c>
      <c r="V13" s="163"/>
    </row>
    <row r="14" spans="1:22" ht="14.25" thickTop="1" thickBot="1" x14ac:dyDescent="0.25">
      <c r="P14" s="5"/>
      <c r="Q14" s="5"/>
      <c r="R14" s="5"/>
      <c r="S14" s="5"/>
      <c r="T14" s="5"/>
      <c r="U14" s="5"/>
    </row>
    <row r="15" spans="1:22" ht="16.5" thickTop="1" x14ac:dyDescent="0.25">
      <c r="A15" s="35" t="s">
        <v>114</v>
      </c>
      <c r="B15" s="37"/>
      <c r="C15" s="37"/>
      <c r="D15" s="37"/>
      <c r="E15" s="37"/>
      <c r="F15" s="37"/>
      <c r="G15" s="37"/>
      <c r="H15" s="37"/>
      <c r="I15" s="37"/>
      <c r="J15" s="37">
        <v>2010</v>
      </c>
      <c r="K15" s="37">
        <v>2011</v>
      </c>
      <c r="L15" s="37">
        <v>2012</v>
      </c>
      <c r="M15" s="37">
        <v>2013</v>
      </c>
      <c r="N15" s="37">
        <v>2014</v>
      </c>
      <c r="O15" s="37">
        <v>2015</v>
      </c>
      <c r="P15" s="37">
        <v>2016</v>
      </c>
      <c r="Q15" s="37">
        <v>2017</v>
      </c>
      <c r="R15" s="37">
        <v>2018</v>
      </c>
      <c r="S15" s="37">
        <v>2019</v>
      </c>
      <c r="T15" s="37">
        <v>2020</v>
      </c>
      <c r="U15" s="150">
        <v>2021</v>
      </c>
      <c r="V15" s="33"/>
    </row>
    <row r="16" spans="1:22" ht="7.15" customHeight="1" x14ac:dyDescent="0.2">
      <c r="A16" s="3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34"/>
      <c r="V16" s="33"/>
    </row>
    <row r="17" spans="1:22" x14ac:dyDescent="0.2">
      <c r="A17" s="115" t="s">
        <v>65</v>
      </c>
      <c r="B17" s="5"/>
      <c r="C17" s="5"/>
      <c r="D17" s="5"/>
      <c r="E17" s="5"/>
      <c r="F17" s="5"/>
      <c r="G17" s="5"/>
      <c r="H17" s="5"/>
      <c r="I17" s="5"/>
      <c r="J17" s="5">
        <v>22</v>
      </c>
      <c r="K17" s="5">
        <v>49</v>
      </c>
      <c r="L17" s="5">
        <v>33</v>
      </c>
      <c r="M17" s="5">
        <v>34</v>
      </c>
      <c r="N17" s="5">
        <v>34</v>
      </c>
      <c r="O17" s="5">
        <v>36</v>
      </c>
      <c r="P17" s="352">
        <v>29</v>
      </c>
      <c r="Q17" s="382">
        <v>26</v>
      </c>
      <c r="R17" s="382">
        <v>24</v>
      </c>
      <c r="S17" s="352">
        <v>16</v>
      </c>
      <c r="T17" s="352">
        <v>0</v>
      </c>
      <c r="U17" s="399">
        <f>Auswertung!G5</f>
        <v>0</v>
      </c>
      <c r="V17" s="33"/>
    </row>
    <row r="18" spans="1:22" x14ac:dyDescent="0.2">
      <c r="A18" s="115" t="s">
        <v>614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352"/>
      <c r="Q18" s="382"/>
      <c r="R18" s="382"/>
      <c r="S18" s="382">
        <v>8</v>
      </c>
      <c r="T18" s="382">
        <v>0</v>
      </c>
      <c r="U18" s="399">
        <f ca="1">Auswertung!U5</f>
        <v>0</v>
      </c>
      <c r="V18" s="33"/>
    </row>
    <row r="19" spans="1:22" x14ac:dyDescent="0.2">
      <c r="A19" s="115" t="s">
        <v>617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352"/>
      <c r="Q19" s="382"/>
      <c r="R19" s="382"/>
      <c r="S19" s="356">
        <v>13</v>
      </c>
      <c r="T19" s="356">
        <v>17</v>
      </c>
      <c r="U19" s="399">
        <f ca="1">Auswertung!I5</f>
        <v>21</v>
      </c>
      <c r="V19" s="33"/>
    </row>
    <row r="20" spans="1:22" x14ac:dyDescent="0.2">
      <c r="A20" s="115" t="s">
        <v>592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2"/>
      <c r="Q20" s="356">
        <v>19</v>
      </c>
      <c r="R20" s="356">
        <v>15</v>
      </c>
      <c r="S20" s="352">
        <v>9</v>
      </c>
      <c r="T20" s="352">
        <v>10</v>
      </c>
      <c r="U20" s="399">
        <f ca="1">Auswertung!S5</f>
        <v>0</v>
      </c>
      <c r="V20" s="33"/>
    </row>
    <row r="21" spans="1:22" x14ac:dyDescent="0.2">
      <c r="A21" s="276" t="s">
        <v>541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v>28</v>
      </c>
      <c r="O21" s="5"/>
      <c r="P21" s="165"/>
      <c r="Q21" s="165"/>
      <c r="R21" s="165"/>
      <c r="S21" s="165"/>
      <c r="T21" s="165"/>
      <c r="U21" s="399"/>
      <c r="V21" s="33"/>
    </row>
    <row r="22" spans="1:22" x14ac:dyDescent="0.2">
      <c r="A22" s="115" t="s">
        <v>521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v>21</v>
      </c>
      <c r="O22" s="5">
        <v>23</v>
      </c>
      <c r="P22" s="353">
        <v>24</v>
      </c>
      <c r="Q22" s="352">
        <v>14</v>
      </c>
      <c r="R22" s="352">
        <v>10</v>
      </c>
      <c r="S22" s="352"/>
      <c r="T22" s="352"/>
      <c r="U22" s="399"/>
      <c r="V22" s="33"/>
    </row>
    <row r="23" spans="1:22" x14ac:dyDescent="0.2">
      <c r="A23" s="276" t="s">
        <v>50</v>
      </c>
      <c r="B23" s="5"/>
      <c r="C23" s="5"/>
      <c r="D23" s="5"/>
      <c r="E23" s="5"/>
      <c r="F23" s="5"/>
      <c r="G23" s="5"/>
      <c r="H23" s="5"/>
      <c r="I23" s="5"/>
      <c r="J23" s="5">
        <v>40</v>
      </c>
      <c r="K23" s="5">
        <v>49</v>
      </c>
      <c r="L23" s="5">
        <v>36</v>
      </c>
      <c r="M23" s="5">
        <v>41</v>
      </c>
      <c r="N23" s="5">
        <v>32</v>
      </c>
      <c r="O23" s="5"/>
      <c r="P23" s="354">
        <v>30</v>
      </c>
      <c r="Q23" s="354"/>
      <c r="R23" s="354"/>
      <c r="S23" s="354"/>
      <c r="T23" s="354"/>
      <c r="U23" s="399"/>
      <c r="V23" s="33"/>
    </row>
    <row r="24" spans="1:22" x14ac:dyDescent="0.2">
      <c r="A24" s="115" t="s">
        <v>369</v>
      </c>
      <c r="B24" s="5"/>
      <c r="C24" s="5"/>
      <c r="D24" s="117"/>
      <c r="E24" s="109"/>
      <c r="F24" s="117"/>
      <c r="G24" s="117"/>
      <c r="H24" s="12"/>
      <c r="I24" s="12"/>
      <c r="J24" s="12">
        <v>36</v>
      </c>
      <c r="K24" s="12">
        <v>44</v>
      </c>
      <c r="L24" s="12">
        <v>41</v>
      </c>
      <c r="M24" s="12">
        <v>50</v>
      </c>
      <c r="N24" s="12">
        <v>49</v>
      </c>
      <c r="O24" s="12">
        <v>43</v>
      </c>
      <c r="P24" s="355">
        <v>32</v>
      </c>
      <c r="Q24" s="383">
        <v>26</v>
      </c>
      <c r="R24" s="383">
        <v>22</v>
      </c>
      <c r="S24" s="401">
        <v>23</v>
      </c>
      <c r="T24" s="401">
        <v>23</v>
      </c>
      <c r="U24" s="399">
        <f ca="1">Auswertung!Q5</f>
        <v>0</v>
      </c>
      <c r="V24" s="33"/>
    </row>
    <row r="25" spans="1:22" x14ac:dyDescent="0.2">
      <c r="A25" s="276" t="s">
        <v>269</v>
      </c>
      <c r="B25" s="5"/>
      <c r="C25" s="5"/>
      <c r="D25" s="109"/>
      <c r="E25" s="109"/>
      <c r="F25" s="109"/>
      <c r="G25" s="109"/>
      <c r="H25" s="109"/>
      <c r="I25" s="109"/>
      <c r="J25" s="109"/>
      <c r="K25" s="109">
        <v>37</v>
      </c>
      <c r="L25" s="109"/>
      <c r="M25" s="109"/>
      <c r="N25" s="109"/>
      <c r="O25" s="109"/>
      <c r="P25" s="356"/>
      <c r="Q25" s="356"/>
      <c r="R25" s="356"/>
      <c r="S25" s="356"/>
      <c r="T25" s="356"/>
      <c r="U25" s="399"/>
      <c r="V25" s="33"/>
    </row>
    <row r="26" spans="1:22" x14ac:dyDescent="0.2">
      <c r="A26" s="115" t="s">
        <v>611</v>
      </c>
      <c r="B26" s="5"/>
      <c r="C26" s="5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356"/>
      <c r="Q26" s="356"/>
      <c r="R26" s="356"/>
      <c r="S26" s="356">
        <v>12</v>
      </c>
      <c r="T26" s="356">
        <v>23</v>
      </c>
      <c r="U26" s="399">
        <f ca="1">Auswertung!M5</f>
        <v>20</v>
      </c>
      <c r="V26" s="33"/>
    </row>
    <row r="27" spans="1:22" x14ac:dyDescent="0.2">
      <c r="A27" s="115" t="s">
        <v>270</v>
      </c>
      <c r="B27" s="5"/>
      <c r="C27" s="5"/>
      <c r="D27" s="109"/>
      <c r="E27" s="109"/>
      <c r="F27" s="109"/>
      <c r="G27" s="109"/>
      <c r="H27" s="109"/>
      <c r="I27" s="109"/>
      <c r="J27" s="109"/>
      <c r="K27" s="109">
        <v>34</v>
      </c>
      <c r="L27" s="109">
        <v>21</v>
      </c>
      <c r="M27" s="109"/>
      <c r="N27" s="109">
        <v>28</v>
      </c>
      <c r="O27" s="109">
        <v>26</v>
      </c>
      <c r="P27" s="356">
        <v>24</v>
      </c>
      <c r="Q27" s="355">
        <v>18</v>
      </c>
      <c r="R27" s="355">
        <v>16</v>
      </c>
      <c r="S27" s="356">
        <v>16</v>
      </c>
      <c r="T27" s="356"/>
      <c r="U27" s="399"/>
      <c r="V27" s="33"/>
    </row>
    <row r="28" spans="1:22" x14ac:dyDescent="0.2">
      <c r="A28" s="115" t="s">
        <v>405</v>
      </c>
      <c r="B28" s="5"/>
      <c r="C28" s="5"/>
      <c r="D28" s="109"/>
      <c r="E28" s="109"/>
      <c r="F28" s="109"/>
      <c r="G28" s="109"/>
      <c r="H28" s="109"/>
      <c r="I28" s="109"/>
      <c r="J28" s="109"/>
      <c r="K28" s="109"/>
      <c r="L28" s="109"/>
      <c r="M28" s="109">
        <v>32</v>
      </c>
      <c r="N28" s="109"/>
      <c r="O28" s="109">
        <v>35</v>
      </c>
      <c r="P28" s="355">
        <v>23</v>
      </c>
      <c r="Q28" s="384">
        <v>23</v>
      </c>
      <c r="R28" s="384">
        <v>14</v>
      </c>
      <c r="S28" s="384"/>
      <c r="T28" s="384">
        <v>17</v>
      </c>
      <c r="U28" s="399">
        <f ca="1">Auswertung!O5</f>
        <v>0</v>
      </c>
      <c r="V28" s="33"/>
    </row>
    <row r="29" spans="1:22" x14ac:dyDescent="0.2">
      <c r="A29" s="115" t="s">
        <v>613</v>
      </c>
      <c r="B29" s="5"/>
      <c r="C29" s="5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355"/>
      <c r="Q29" s="384"/>
      <c r="R29" s="384"/>
      <c r="S29" s="384">
        <v>17</v>
      </c>
      <c r="T29" s="384"/>
      <c r="U29" s="399"/>
      <c r="V29" s="33"/>
    </row>
    <row r="30" spans="1:22" x14ac:dyDescent="0.2">
      <c r="A30" s="115" t="s">
        <v>819</v>
      </c>
      <c r="B30" s="5"/>
      <c r="C30" s="5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355"/>
      <c r="Q30" s="384"/>
      <c r="R30" s="384"/>
      <c r="S30" s="384">
        <v>19</v>
      </c>
      <c r="T30" s="384">
        <v>23</v>
      </c>
      <c r="U30" s="399">
        <f ca="1">Auswertung!K5</f>
        <v>19</v>
      </c>
      <c r="V30" s="33"/>
    </row>
    <row r="31" spans="1:22" x14ac:dyDescent="0.2">
      <c r="A31" s="276" t="s">
        <v>404</v>
      </c>
      <c r="B31" s="5"/>
      <c r="C31" s="5"/>
      <c r="D31" s="109"/>
      <c r="E31" s="109"/>
      <c r="F31" s="109"/>
      <c r="G31" s="109"/>
      <c r="H31" s="109"/>
      <c r="I31" s="109"/>
      <c r="J31" s="109"/>
      <c r="K31" s="109"/>
      <c r="L31" s="109"/>
      <c r="M31" s="109">
        <v>28</v>
      </c>
      <c r="N31" s="109"/>
      <c r="O31" s="109"/>
      <c r="P31" s="356"/>
      <c r="Q31" s="356"/>
      <c r="R31" s="356"/>
      <c r="S31" s="356"/>
      <c r="T31" s="356"/>
      <c r="U31" s="158"/>
      <c r="V31" s="33"/>
    </row>
    <row r="32" spans="1:22" ht="9.6" customHeight="1" thickBot="1" x14ac:dyDescent="0.25">
      <c r="A32" s="3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34"/>
      <c r="V32" s="33"/>
    </row>
    <row r="33" spans="1:22" ht="17.25" thickTop="1" thickBot="1" x14ac:dyDescent="0.3">
      <c r="A33" s="38" t="s">
        <v>246</v>
      </c>
      <c r="B33" s="39"/>
      <c r="C33" s="39"/>
      <c r="D33" s="39"/>
      <c r="E33" s="39"/>
      <c r="F33" s="39"/>
      <c r="G33" s="39">
        <f t="shared" ref="G33:N33" si="1">SUM(G16:G32)</f>
        <v>0</v>
      </c>
      <c r="H33" s="39">
        <f t="shared" si="1"/>
        <v>0</v>
      </c>
      <c r="I33" s="39">
        <f t="shared" si="1"/>
        <v>0</v>
      </c>
      <c r="J33" s="39">
        <f t="shared" si="1"/>
        <v>98</v>
      </c>
      <c r="K33" s="39">
        <f t="shared" si="1"/>
        <v>213</v>
      </c>
      <c r="L33" s="39">
        <f t="shared" si="1"/>
        <v>131</v>
      </c>
      <c r="M33" s="39">
        <f t="shared" si="1"/>
        <v>185</v>
      </c>
      <c r="N33" s="39">
        <f t="shared" si="1"/>
        <v>192</v>
      </c>
      <c r="O33" s="39">
        <f>SUM(O16:O32)</f>
        <v>163</v>
      </c>
      <c r="P33" s="357">
        <v>162</v>
      </c>
      <c r="Q33" s="357">
        <f>SUM(Q16:Q32)</f>
        <v>126</v>
      </c>
      <c r="R33" s="357">
        <f>SUM(R16:R32)</f>
        <v>101</v>
      </c>
      <c r="S33" s="357">
        <f>SUM(S16:S32)</f>
        <v>133</v>
      </c>
      <c r="T33" s="357">
        <f>SUM(T16:T32)</f>
        <v>113</v>
      </c>
      <c r="U33" s="151">
        <f ca="1">SUM(U16:U32)</f>
        <v>60</v>
      </c>
      <c r="V33" s="33"/>
    </row>
    <row r="34" spans="1:22" ht="14.25" thickTop="1" thickBot="1" x14ac:dyDescent="0.25">
      <c r="A34" s="48"/>
      <c r="P34" s="5"/>
      <c r="Q34" s="5"/>
      <c r="R34" s="5"/>
      <c r="S34" s="5"/>
      <c r="T34" s="5"/>
      <c r="U34" s="5"/>
    </row>
    <row r="35" spans="1:22" ht="17.25" thickTop="1" thickBot="1" x14ac:dyDescent="0.3">
      <c r="A35" s="49" t="s">
        <v>52</v>
      </c>
      <c r="B35" s="39" t="s">
        <v>37</v>
      </c>
      <c r="C35" s="39"/>
      <c r="D35" s="39"/>
      <c r="E35" s="39"/>
      <c r="F35" s="145"/>
      <c r="G35" s="42" t="s">
        <v>59</v>
      </c>
      <c r="H35" s="42" t="s">
        <v>8</v>
      </c>
      <c r="I35" s="145" t="s">
        <v>115</v>
      </c>
      <c r="J35" s="145"/>
      <c r="K35" s="145"/>
      <c r="L35" s="145"/>
      <c r="M35" s="145"/>
      <c r="N35" s="145"/>
      <c r="O35" s="145"/>
      <c r="P35" s="42"/>
      <c r="Q35" s="42"/>
      <c r="R35" s="42"/>
      <c r="S35" s="42"/>
      <c r="T35" s="42"/>
      <c r="U35" s="43"/>
      <c r="V35" s="33"/>
    </row>
    <row r="36" spans="1:22" ht="13.5" thickTop="1" x14ac:dyDescent="0.2">
      <c r="A36" s="33">
        <v>1</v>
      </c>
      <c r="B36" s="5" t="str">
        <f ca="1">Auswertung!B9</f>
        <v/>
      </c>
      <c r="C36" s="5"/>
      <c r="F36" s="144"/>
      <c r="G36" s="379">
        <f ca="1">Auswertung!D9</f>
        <v>0</v>
      </c>
      <c r="H36" s="379">
        <f ca="1">Auswertung!E9</f>
        <v>0</v>
      </c>
      <c r="I36" s="142" t="e">
        <f ca="1">Auswertung!E9/Auswertung!D9</f>
        <v>#DIV/0!</v>
      </c>
      <c r="J36" s="144"/>
      <c r="K36" s="144"/>
      <c r="L36" s="144"/>
      <c r="M36" s="144"/>
      <c r="N36" s="144"/>
      <c r="O36" s="144"/>
      <c r="P36" s="112"/>
      <c r="Q36" s="112"/>
      <c r="R36" s="112"/>
      <c r="S36" s="112"/>
      <c r="T36" s="112"/>
      <c r="U36" s="116"/>
      <c r="V36" s="33"/>
    </row>
    <row r="37" spans="1:22" x14ac:dyDescent="0.2">
      <c r="A37" s="33">
        <f>A36+1</f>
        <v>2</v>
      </c>
      <c r="B37" s="5" t="str">
        <f ca="1">Auswertung!B10</f>
        <v>Porsche Club Allgäu e.V.</v>
      </c>
      <c r="C37" s="5"/>
      <c r="F37" s="142"/>
      <c r="G37" s="5">
        <f ca="1">Auswertung!D10</f>
        <v>1</v>
      </c>
      <c r="H37" s="398">
        <f ca="1">Auswertung!E10</f>
        <v>3</v>
      </c>
      <c r="I37" s="142">
        <f ca="1">Auswertung!E10/Auswertung!D10</f>
        <v>3</v>
      </c>
      <c r="J37" s="142"/>
      <c r="K37" s="142"/>
      <c r="L37" s="142"/>
      <c r="M37" s="142"/>
      <c r="N37" s="142"/>
      <c r="O37" s="142"/>
      <c r="P37" s="5"/>
      <c r="Q37" s="5"/>
      <c r="R37" s="5"/>
      <c r="S37" s="5"/>
      <c r="T37" s="5"/>
      <c r="U37" s="34"/>
      <c r="V37" s="33"/>
    </row>
    <row r="38" spans="1:22" x14ac:dyDescent="0.2">
      <c r="A38" s="33">
        <f>A37+1</f>
        <v>3</v>
      </c>
      <c r="B38" s="5" t="str">
        <f ca="1">Auswertung!B11</f>
        <v/>
      </c>
      <c r="C38" s="5"/>
      <c r="F38" s="142"/>
      <c r="G38" s="5">
        <f ca="1">Auswertung!D11</f>
        <v>0</v>
      </c>
      <c r="H38" s="5">
        <f ca="1">Auswertung!E11</f>
        <v>0</v>
      </c>
      <c r="I38" s="310" t="e">
        <f ca="1">Auswertung!E11/Auswertung!D11</f>
        <v>#DIV/0!</v>
      </c>
      <c r="J38" s="142"/>
      <c r="K38" s="142"/>
      <c r="L38" s="142"/>
      <c r="M38" s="142"/>
      <c r="N38" s="142"/>
      <c r="O38" s="142"/>
      <c r="P38" s="5"/>
      <c r="Q38" s="5"/>
      <c r="R38" s="5"/>
      <c r="S38" s="5"/>
      <c r="T38" s="5"/>
      <c r="U38" s="34"/>
      <c r="V38" s="33"/>
    </row>
    <row r="39" spans="1:22" x14ac:dyDescent="0.2">
      <c r="A39" s="33">
        <f t="shared" ref="A39:A45" si="2">A38+1</f>
        <v>4</v>
      </c>
      <c r="B39" s="5" t="str">
        <f ca="1">Auswertung!B12</f>
        <v/>
      </c>
      <c r="C39" s="5"/>
      <c r="F39" s="144"/>
      <c r="G39" s="5">
        <f ca="1">Auswertung!D12</f>
        <v>0</v>
      </c>
      <c r="H39" s="5">
        <f ca="1">Auswertung!E12</f>
        <v>0</v>
      </c>
      <c r="I39" s="310" t="e">
        <f ca="1">Auswertung!E12/Auswertung!D12</f>
        <v>#DIV/0!</v>
      </c>
      <c r="J39" s="144"/>
      <c r="K39" s="144"/>
      <c r="L39" s="144"/>
      <c r="M39" s="144"/>
      <c r="N39" s="144"/>
      <c r="O39" s="144"/>
      <c r="P39" s="5"/>
      <c r="Q39" s="5"/>
      <c r="R39" s="5"/>
      <c r="S39" s="5"/>
      <c r="T39" s="5"/>
      <c r="U39" s="34"/>
      <c r="V39" s="33"/>
    </row>
    <row r="40" spans="1:22" x14ac:dyDescent="0.2">
      <c r="A40" s="33">
        <f t="shared" si="2"/>
        <v>5</v>
      </c>
      <c r="B40" s="5" t="str">
        <f ca="1">Auswertung!B13</f>
        <v/>
      </c>
      <c r="C40" s="5"/>
      <c r="F40" s="142"/>
      <c r="G40" s="5">
        <f ca="1">Auswertung!D13</f>
        <v>0</v>
      </c>
      <c r="H40" s="5">
        <f ca="1">Auswertung!E13</f>
        <v>0</v>
      </c>
      <c r="I40" s="310" t="e">
        <f ca="1">Auswertung!E13/Auswertung!D13</f>
        <v>#DIV/0!</v>
      </c>
      <c r="J40" s="142"/>
      <c r="K40" s="142"/>
      <c r="L40" s="142"/>
      <c r="M40" s="142"/>
      <c r="N40" s="142"/>
      <c r="O40" s="142"/>
      <c r="P40" s="5"/>
      <c r="Q40" s="5"/>
      <c r="R40" s="5"/>
      <c r="S40" s="5"/>
      <c r="T40" s="5"/>
      <c r="U40" s="34"/>
      <c r="V40" s="33"/>
    </row>
    <row r="41" spans="1:22" x14ac:dyDescent="0.2">
      <c r="A41" s="33">
        <f t="shared" si="2"/>
        <v>6</v>
      </c>
      <c r="B41" s="5" t="str">
        <f ca="1">Auswertung!B14</f>
        <v/>
      </c>
      <c r="C41" s="5"/>
      <c r="F41" s="142"/>
      <c r="G41" s="5">
        <f ca="1">Auswertung!D14</f>
        <v>0</v>
      </c>
      <c r="H41" s="5">
        <f ca="1">Auswertung!E14</f>
        <v>0</v>
      </c>
      <c r="I41" s="310" t="e">
        <f ca="1">Auswertung!E14/Auswertung!D14</f>
        <v>#DIV/0!</v>
      </c>
      <c r="J41" s="142"/>
      <c r="K41" s="142"/>
      <c r="L41" s="142"/>
      <c r="M41" s="142"/>
      <c r="N41" s="142"/>
      <c r="O41" s="142"/>
      <c r="P41" s="5"/>
      <c r="Q41" s="5"/>
      <c r="R41" s="5"/>
      <c r="S41" s="5"/>
      <c r="T41" s="5"/>
      <c r="U41" s="34"/>
      <c r="V41" s="33"/>
    </row>
    <row r="42" spans="1:22" x14ac:dyDescent="0.2">
      <c r="A42" s="33">
        <f t="shared" si="2"/>
        <v>7</v>
      </c>
      <c r="B42" s="5" t="str">
        <f ca="1">Auswertung!B15</f>
        <v/>
      </c>
      <c r="C42" s="5"/>
      <c r="F42" s="142"/>
      <c r="G42" s="5">
        <f ca="1">Auswertung!D15</f>
        <v>0</v>
      </c>
      <c r="H42" s="5">
        <f ca="1">Auswertung!E15</f>
        <v>0</v>
      </c>
      <c r="I42" s="310" t="e">
        <f ca="1">Auswertung!E15/Auswertung!D15</f>
        <v>#DIV/0!</v>
      </c>
      <c r="J42" s="142"/>
      <c r="K42" s="142"/>
      <c r="L42" s="142"/>
      <c r="M42" s="142"/>
      <c r="N42" s="142"/>
      <c r="O42" s="142"/>
      <c r="P42" s="5"/>
      <c r="Q42" s="5"/>
      <c r="R42" s="5"/>
      <c r="S42" s="5"/>
      <c r="T42" s="5"/>
      <c r="U42" s="34"/>
      <c r="V42" s="33"/>
    </row>
    <row r="43" spans="1:22" x14ac:dyDescent="0.2">
      <c r="A43" s="33">
        <f t="shared" si="2"/>
        <v>8</v>
      </c>
      <c r="B43" s="5" t="str">
        <f ca="1">Auswertung!B16</f>
        <v/>
      </c>
      <c r="C43" s="5"/>
      <c r="F43" s="142"/>
      <c r="G43" s="5">
        <f ca="1">Auswertung!D16</f>
        <v>0</v>
      </c>
      <c r="H43" s="5">
        <f ca="1">Auswertung!E16</f>
        <v>0</v>
      </c>
      <c r="I43" s="412" t="e">
        <f ca="1">Auswertung!E16/Auswertung!D16</f>
        <v>#DIV/0!</v>
      </c>
      <c r="J43" s="142"/>
      <c r="K43" s="142"/>
      <c r="L43" s="142"/>
      <c r="M43" s="142"/>
      <c r="N43" s="142"/>
      <c r="O43" s="142"/>
      <c r="P43" s="5"/>
      <c r="Q43" s="5"/>
      <c r="R43" s="5"/>
      <c r="S43" s="5"/>
      <c r="T43" s="5"/>
      <c r="U43" s="34"/>
      <c r="V43" s="33"/>
    </row>
    <row r="44" spans="1:22" x14ac:dyDescent="0.2">
      <c r="A44" s="33">
        <f t="shared" si="2"/>
        <v>9</v>
      </c>
      <c r="B44" s="5" t="str">
        <f ca="1">Auswertung!B17</f>
        <v/>
      </c>
      <c r="C44" s="5"/>
      <c r="F44" s="142"/>
      <c r="G44" s="5">
        <f ca="1">Auswertung!D17</f>
        <v>0</v>
      </c>
      <c r="H44" s="5">
        <f ca="1">Auswertung!E17</f>
        <v>0</v>
      </c>
      <c r="I44" s="310" t="e">
        <f ca="1">Auswertung!E17/Auswertung!D17</f>
        <v>#DIV/0!</v>
      </c>
      <c r="J44" s="142"/>
      <c r="K44" s="142"/>
      <c r="L44" s="142"/>
      <c r="M44" s="142"/>
      <c r="N44" s="142"/>
      <c r="O44" s="142"/>
      <c r="P44" s="5"/>
      <c r="Q44" s="5"/>
      <c r="R44" s="5"/>
      <c r="S44" s="5"/>
      <c r="T44" s="5"/>
      <c r="U44" s="34"/>
      <c r="V44" s="33"/>
    </row>
    <row r="45" spans="1:22" x14ac:dyDescent="0.2">
      <c r="A45" s="33">
        <f t="shared" si="2"/>
        <v>10</v>
      </c>
      <c r="B45" s="5" t="str">
        <f ca="1">Auswertung!B18</f>
        <v/>
      </c>
      <c r="C45" s="5"/>
      <c r="F45" s="142"/>
      <c r="G45" s="5">
        <f ca="1">Auswertung!D18</f>
        <v>0</v>
      </c>
      <c r="H45" s="5">
        <f ca="1">Auswertung!E18</f>
        <v>0</v>
      </c>
      <c r="I45" s="310" t="e">
        <f ca="1">Auswertung!E18/Auswertung!D18</f>
        <v>#DIV/0!</v>
      </c>
      <c r="J45" s="142"/>
      <c r="K45" s="142"/>
      <c r="L45" s="142"/>
      <c r="M45" s="142"/>
      <c r="N45" s="142"/>
      <c r="O45" s="142"/>
      <c r="P45" s="5"/>
      <c r="Q45" s="5"/>
      <c r="R45" s="5"/>
      <c r="S45" s="5"/>
      <c r="T45" s="5"/>
      <c r="U45" s="34"/>
      <c r="V45" s="33"/>
    </row>
    <row r="46" spans="1:22" ht="5.45" customHeight="1" thickBot="1" x14ac:dyDescent="0.25">
      <c r="A46" s="40"/>
      <c r="B46" s="41"/>
      <c r="C46" s="41"/>
      <c r="D46" s="41"/>
      <c r="E46" s="41"/>
      <c r="F46" s="143"/>
      <c r="G46" s="41"/>
      <c r="H46" s="41"/>
      <c r="I46" s="143"/>
      <c r="J46" s="143"/>
      <c r="K46" s="143"/>
      <c r="L46" s="143"/>
      <c r="M46" s="143"/>
      <c r="N46" s="143"/>
      <c r="O46" s="143"/>
      <c r="P46" s="41"/>
      <c r="Q46" s="41"/>
      <c r="R46" s="41"/>
      <c r="S46" s="41"/>
      <c r="T46" s="41"/>
      <c r="U46" s="147"/>
      <c r="V46" s="33"/>
    </row>
    <row r="47" spans="1:22" ht="14.25" thickTop="1" thickBot="1" x14ac:dyDescent="0.25"/>
    <row r="48" spans="1:22" ht="33" thickTop="1" thickBot="1" x14ac:dyDescent="0.3">
      <c r="A48" s="340" t="s">
        <v>57</v>
      </c>
      <c r="B48" s="332"/>
      <c r="C48" s="332"/>
      <c r="D48" s="332"/>
      <c r="E48" s="333" t="s">
        <v>1052</v>
      </c>
      <c r="F48" s="333" t="s">
        <v>1053</v>
      </c>
      <c r="G48" s="333" t="s">
        <v>588</v>
      </c>
      <c r="H48" s="333" t="s">
        <v>1054</v>
      </c>
      <c r="I48" s="333" t="s">
        <v>1055</v>
      </c>
      <c r="J48" s="333" t="s">
        <v>588</v>
      </c>
      <c r="K48" s="334"/>
      <c r="L48" s="335"/>
      <c r="M48" s="5"/>
      <c r="N48" s="5"/>
      <c r="O48" s="5"/>
      <c r="P48" s="5"/>
      <c r="Q48" s="5"/>
      <c r="R48" s="5"/>
      <c r="S48" s="5"/>
      <c r="T48" s="5"/>
    </row>
    <row r="49" spans="1:20" ht="13.5" thickTop="1" x14ac:dyDescent="0.2">
      <c r="A49" s="321" t="str">
        <f>Auswertung!A115</f>
        <v>911 (Klassisch)*</v>
      </c>
      <c r="B49" s="5"/>
      <c r="C49" s="5"/>
      <c r="D49" s="5"/>
      <c r="E49" s="5">
        <v>0</v>
      </c>
      <c r="F49" s="165">
        <v>0</v>
      </c>
      <c r="G49" s="146">
        <f t="shared" ref="G49:G59" si="3">F49/SUM(F$49:F$60)</f>
        <v>0</v>
      </c>
      <c r="H49" s="5">
        <f>Auswertung!D115</f>
        <v>0</v>
      </c>
      <c r="I49" s="165">
        <f ca="1">Auswertung!E115</f>
        <v>0</v>
      </c>
      <c r="J49" s="146">
        <f ca="1">I49/SUM(I$49:I$60)</f>
        <v>0</v>
      </c>
      <c r="K49" s="146"/>
      <c r="L49" s="34"/>
      <c r="M49" s="179"/>
      <c r="N49" s="179"/>
      <c r="O49" s="179"/>
      <c r="P49" s="179"/>
      <c r="Q49" s="179"/>
      <c r="R49" s="179"/>
      <c r="S49" s="179"/>
      <c r="T49" s="179"/>
    </row>
    <row r="50" spans="1:20" x14ac:dyDescent="0.2">
      <c r="A50" s="321" t="str">
        <f>Auswertung!A118</f>
        <v>*993*</v>
      </c>
      <c r="B50" s="5"/>
      <c r="C50" s="5"/>
      <c r="D50" s="5"/>
      <c r="E50" s="5">
        <v>3</v>
      </c>
      <c r="F50" s="165">
        <v>4</v>
      </c>
      <c r="G50" s="146">
        <f t="shared" si="3"/>
        <v>3.5398230088495575E-2</v>
      </c>
      <c r="H50" s="5">
        <f>Auswertung!D118</f>
        <v>1</v>
      </c>
      <c r="I50" s="165">
        <f ca="1">Auswertung!E118</f>
        <v>4</v>
      </c>
      <c r="J50" s="146">
        <f t="shared" ref="J50:J59" ca="1" si="4">I50/SUM(I$49:I$60)</f>
        <v>6.25E-2</v>
      </c>
      <c r="K50" s="146"/>
      <c r="L50" s="34"/>
      <c r="M50" s="5"/>
      <c r="N50" s="5"/>
      <c r="O50" s="5"/>
      <c r="P50" s="5"/>
      <c r="Q50" s="5"/>
      <c r="R50" s="5"/>
      <c r="S50" s="5"/>
      <c r="T50" s="5"/>
    </row>
    <row r="51" spans="1:20" x14ac:dyDescent="0.2">
      <c r="A51" s="321" t="str">
        <f>Auswertung!A119</f>
        <v>*996*</v>
      </c>
      <c r="B51" s="5"/>
      <c r="C51" s="5"/>
      <c r="D51" s="5"/>
      <c r="E51" s="5">
        <v>2</v>
      </c>
      <c r="F51" s="165">
        <v>4</v>
      </c>
      <c r="G51" s="146">
        <f t="shared" si="3"/>
        <v>3.5398230088495575E-2</v>
      </c>
      <c r="H51" s="5">
        <f>Auswertung!D119</f>
        <v>2</v>
      </c>
      <c r="I51" s="165">
        <f ca="1">Auswertung!E119</f>
        <v>1</v>
      </c>
      <c r="J51" s="146">
        <f t="shared" ca="1" si="4"/>
        <v>1.5625E-2</v>
      </c>
      <c r="K51" s="146"/>
      <c r="L51" s="34"/>
      <c r="M51" s="5"/>
      <c r="N51" s="5"/>
      <c r="O51" s="5"/>
      <c r="P51" s="5"/>
      <c r="Q51" s="5"/>
      <c r="R51" s="5"/>
      <c r="S51" s="5"/>
      <c r="T51" s="5"/>
    </row>
    <row r="52" spans="1:20" x14ac:dyDescent="0.2">
      <c r="A52" s="321" t="str">
        <f>Auswertung!A120</f>
        <v>*997*</v>
      </c>
      <c r="B52" s="5"/>
      <c r="C52" s="5"/>
      <c r="D52" s="5"/>
      <c r="E52" s="5">
        <v>9</v>
      </c>
      <c r="F52" s="165">
        <v>17</v>
      </c>
      <c r="G52" s="146">
        <f t="shared" si="3"/>
        <v>0.15044247787610621</v>
      </c>
      <c r="H52" s="5">
        <f>Auswertung!D120</f>
        <v>4</v>
      </c>
      <c r="I52" s="165">
        <f ca="1">Auswertung!E120</f>
        <v>7</v>
      </c>
      <c r="J52" s="146">
        <f t="shared" ca="1" si="4"/>
        <v>0.109375</v>
      </c>
      <c r="K52" s="146"/>
      <c r="L52" s="34"/>
      <c r="M52" s="5"/>
      <c r="N52" s="5"/>
      <c r="O52" s="5"/>
      <c r="P52" s="5"/>
      <c r="Q52" s="5"/>
      <c r="R52" s="5"/>
      <c r="S52" s="5"/>
      <c r="T52" s="5"/>
    </row>
    <row r="53" spans="1:20" x14ac:dyDescent="0.2">
      <c r="A53" s="321" t="str">
        <f>Auswertung!A121</f>
        <v>911 (991)*</v>
      </c>
      <c r="B53" s="5"/>
      <c r="C53" s="5"/>
      <c r="D53" s="5"/>
      <c r="E53" s="5">
        <v>17</v>
      </c>
      <c r="F53" s="165">
        <v>48</v>
      </c>
      <c r="G53" s="146">
        <f t="shared" si="3"/>
        <v>0.4247787610619469</v>
      </c>
      <c r="H53" s="5">
        <f>Auswertung!D121</f>
        <v>15</v>
      </c>
      <c r="I53" s="165">
        <f ca="1">Auswertung!E121</f>
        <v>22</v>
      </c>
      <c r="J53" s="146">
        <f t="shared" ca="1" si="4"/>
        <v>0.34375</v>
      </c>
      <c r="K53" s="146"/>
      <c r="L53" s="34"/>
      <c r="M53" s="5"/>
      <c r="N53" s="5"/>
      <c r="O53" s="5"/>
      <c r="P53" s="5"/>
      <c r="Q53" s="5"/>
      <c r="R53" s="5"/>
      <c r="S53" s="5"/>
      <c r="T53" s="5"/>
    </row>
    <row r="54" spans="1:20" x14ac:dyDescent="0.2">
      <c r="A54" s="321" t="str">
        <f>Auswertung!A122</f>
        <v>911 (992)*</v>
      </c>
      <c r="B54" s="5"/>
      <c r="C54" s="5"/>
      <c r="D54" s="5"/>
      <c r="E54" s="5">
        <v>2</v>
      </c>
      <c r="F54" s="165">
        <v>3</v>
      </c>
      <c r="G54" s="146"/>
      <c r="H54" s="5">
        <f>Auswertung!D122</f>
        <v>2</v>
      </c>
      <c r="I54" s="165">
        <f ca="1">Auswertung!E122</f>
        <v>1</v>
      </c>
      <c r="J54" s="146">
        <f t="shared" ref="J54" ca="1" si="5">I54/SUM(I$49:I$60)</f>
        <v>1.5625E-2</v>
      </c>
      <c r="K54" s="146"/>
      <c r="L54" s="34"/>
      <c r="M54" s="5"/>
      <c r="N54" s="5"/>
      <c r="O54" s="5"/>
      <c r="P54" s="5"/>
      <c r="Q54" s="5"/>
      <c r="R54" s="5"/>
      <c r="S54" s="5"/>
      <c r="T54" s="5"/>
    </row>
    <row r="55" spans="1:20" x14ac:dyDescent="0.2">
      <c r="A55" s="321" t="str">
        <f>Auswertung!A126</f>
        <v>Cayman*</v>
      </c>
      <c r="B55" s="5"/>
      <c r="C55" s="5"/>
      <c r="D55" s="5"/>
      <c r="E55" s="5">
        <v>7</v>
      </c>
      <c r="F55" s="165">
        <v>16</v>
      </c>
      <c r="G55" s="146">
        <f t="shared" si="3"/>
        <v>0.1415929203539823</v>
      </c>
      <c r="H55" s="5">
        <f>Auswertung!D126</f>
        <v>7</v>
      </c>
      <c r="I55" s="165">
        <f ca="1">Auswertung!E126</f>
        <v>13</v>
      </c>
      <c r="J55" s="146">
        <f t="shared" ca="1" si="4"/>
        <v>0.203125</v>
      </c>
      <c r="K55" s="146"/>
      <c r="L55" s="34"/>
      <c r="M55" s="5"/>
      <c r="N55" s="5"/>
      <c r="O55" s="5"/>
      <c r="P55" s="5"/>
      <c r="Q55" s="5"/>
      <c r="R55" s="5"/>
      <c r="S55" s="5"/>
      <c r="T55" s="5"/>
    </row>
    <row r="56" spans="1:20" x14ac:dyDescent="0.2">
      <c r="A56" s="321" t="str">
        <f>Auswertung!A125</f>
        <v>Boxster*</v>
      </c>
      <c r="B56" s="5"/>
      <c r="C56" s="5"/>
      <c r="D56" s="5"/>
      <c r="E56" s="5">
        <v>0</v>
      </c>
      <c r="F56" s="165">
        <v>0</v>
      </c>
      <c r="G56" s="146">
        <f t="shared" si="3"/>
        <v>0</v>
      </c>
      <c r="H56" s="5">
        <f>Auswertung!D125</f>
        <v>0</v>
      </c>
      <c r="I56" s="165">
        <f ca="1">Auswertung!E125</f>
        <v>0</v>
      </c>
      <c r="J56" s="146">
        <f t="shared" ca="1" si="4"/>
        <v>0</v>
      </c>
      <c r="K56" s="146"/>
      <c r="L56" s="34"/>
      <c r="M56" s="5"/>
      <c r="N56" s="5"/>
      <c r="O56" s="5"/>
      <c r="P56" s="5"/>
      <c r="Q56" s="5"/>
      <c r="R56" s="5"/>
      <c r="S56" s="5"/>
      <c r="T56" s="5"/>
    </row>
    <row r="57" spans="1:20" x14ac:dyDescent="0.2">
      <c r="A57" s="321" t="str">
        <f>Auswertung!A128</f>
        <v>944*</v>
      </c>
      <c r="B57" s="5"/>
      <c r="C57" s="5"/>
      <c r="D57" s="5"/>
      <c r="E57" s="5">
        <v>1</v>
      </c>
      <c r="F57" s="165">
        <v>8</v>
      </c>
      <c r="G57" s="146">
        <f t="shared" si="3"/>
        <v>7.0796460176991149E-2</v>
      </c>
      <c r="H57" s="5">
        <f>Auswertung!D128</f>
        <v>1</v>
      </c>
      <c r="I57" s="165">
        <f ca="1">Auswertung!E128</f>
        <v>2</v>
      </c>
      <c r="J57" s="146">
        <f t="shared" ca="1" si="4"/>
        <v>3.125E-2</v>
      </c>
      <c r="K57" s="146"/>
      <c r="L57" s="34"/>
      <c r="M57" s="5"/>
      <c r="N57" s="5"/>
      <c r="O57" s="5"/>
      <c r="P57" s="5"/>
      <c r="Q57" s="5"/>
      <c r="R57" s="5"/>
      <c r="S57" s="5"/>
      <c r="T57" s="5"/>
    </row>
    <row r="58" spans="1:20" x14ac:dyDescent="0.2">
      <c r="A58" s="321" t="str">
        <f>Auswertung!A129</f>
        <v>968*</v>
      </c>
      <c r="B58" s="5"/>
      <c r="C58" s="5"/>
      <c r="D58" s="5"/>
      <c r="E58" s="5">
        <v>2</v>
      </c>
      <c r="F58" s="165">
        <v>4</v>
      </c>
      <c r="G58" s="146">
        <f t="shared" si="3"/>
        <v>3.5398230088495575E-2</v>
      </c>
      <c r="H58" s="5">
        <f>Auswertung!D129</f>
        <v>3</v>
      </c>
      <c r="I58" s="165">
        <f ca="1">Auswertung!E129</f>
        <v>2</v>
      </c>
      <c r="J58" s="146">
        <f t="shared" ca="1" si="4"/>
        <v>3.125E-2</v>
      </c>
      <c r="K58" s="146"/>
      <c r="L58" s="34"/>
      <c r="M58" s="5"/>
      <c r="N58" s="5"/>
      <c r="O58" s="5"/>
      <c r="P58" s="5"/>
      <c r="Q58" s="5"/>
      <c r="R58" s="5"/>
      <c r="S58" s="5"/>
      <c r="T58" s="5"/>
    </row>
    <row r="59" spans="1:20" x14ac:dyDescent="0.2">
      <c r="A59" s="36" t="s">
        <v>72</v>
      </c>
      <c r="B59" s="5"/>
      <c r="C59" s="5"/>
      <c r="D59" s="5"/>
      <c r="E59" s="5">
        <v>2</v>
      </c>
      <c r="F59" s="5">
        <v>9</v>
      </c>
      <c r="G59" s="146">
        <f t="shared" si="3"/>
        <v>7.9646017699115043E-2</v>
      </c>
      <c r="H59" s="5">
        <f>Auswertung!D113-SUM(H49:H58)</f>
        <v>3</v>
      </c>
      <c r="I59" s="5">
        <f ca="1">Auswertung!E113-SUM(I49:I58)</f>
        <v>12</v>
      </c>
      <c r="J59" s="146">
        <f t="shared" ca="1" si="4"/>
        <v>0.1875</v>
      </c>
      <c r="K59" s="146"/>
      <c r="L59" s="34"/>
      <c r="M59" s="5"/>
      <c r="N59" s="5"/>
      <c r="O59" s="5"/>
      <c r="P59" s="5"/>
      <c r="Q59" s="5"/>
      <c r="R59" s="5"/>
      <c r="S59" s="5"/>
      <c r="T59" s="5"/>
    </row>
    <row r="60" spans="1:20" ht="8.65" customHeight="1" x14ac:dyDescent="0.2">
      <c r="A60" s="36"/>
      <c r="B60" s="5"/>
      <c r="C60" s="5"/>
      <c r="D60" s="5"/>
      <c r="E60" s="5"/>
      <c r="F60" s="165"/>
      <c r="G60" s="146"/>
      <c r="H60" s="5"/>
      <c r="I60" s="165"/>
      <c r="J60" s="146"/>
      <c r="K60" s="146"/>
      <c r="L60" s="148"/>
      <c r="M60" s="5"/>
      <c r="N60" s="5"/>
      <c r="O60" s="5"/>
      <c r="P60" s="5"/>
      <c r="Q60" s="5"/>
      <c r="R60" s="5"/>
      <c r="S60" s="5"/>
      <c r="T60" s="5"/>
    </row>
    <row r="61" spans="1:20" x14ac:dyDescent="0.2">
      <c r="A61" s="36" t="s">
        <v>111</v>
      </c>
      <c r="B61" s="5" t="str">
        <f>Auswertung!A136</f>
        <v>*GT3*</v>
      </c>
      <c r="C61" s="5"/>
      <c r="D61" s="5"/>
      <c r="E61" s="5">
        <v>25</v>
      </c>
      <c r="F61" s="5">
        <v>60</v>
      </c>
      <c r="G61" s="146">
        <f>F61/SUM(F$49:F$60)</f>
        <v>0.53097345132743368</v>
      </c>
      <c r="H61" s="5">
        <f>Auswertung!D136</f>
        <v>17</v>
      </c>
      <c r="I61" s="5">
        <f ca="1">Auswertung!E136</f>
        <v>23</v>
      </c>
      <c r="J61" s="146">
        <f ca="1">I61/SUM($I$49:$I$60)</f>
        <v>0.359375</v>
      </c>
      <c r="K61" s="146"/>
      <c r="L61" s="34"/>
      <c r="M61" s="5"/>
      <c r="N61" s="5"/>
      <c r="O61" s="5"/>
      <c r="P61" s="5"/>
      <c r="Q61" s="5"/>
      <c r="R61" s="5"/>
      <c r="S61" s="5"/>
      <c r="T61" s="5"/>
    </row>
    <row r="62" spans="1:20" x14ac:dyDescent="0.2">
      <c r="A62" s="36" t="s">
        <v>111</v>
      </c>
      <c r="B62" s="5" t="str">
        <f>Auswertung!A142</f>
        <v>996 GT3*</v>
      </c>
      <c r="C62" s="5"/>
      <c r="D62" s="5"/>
      <c r="E62" s="5">
        <v>2</v>
      </c>
      <c r="F62" s="5">
        <v>4</v>
      </c>
      <c r="G62" s="146">
        <f>F62/SUM(F$49:F$60)</f>
        <v>3.5398230088495575E-2</v>
      </c>
      <c r="H62" s="5">
        <f>Auswertung!D142</f>
        <v>1</v>
      </c>
      <c r="I62" s="5">
        <f ca="1">Auswertung!E142</f>
        <v>0</v>
      </c>
      <c r="J62" s="146">
        <f ca="1">I62/SUM($I$49:$I$60)</f>
        <v>0</v>
      </c>
      <c r="K62" s="146"/>
      <c r="L62" s="34"/>
      <c r="M62" s="165"/>
      <c r="N62" s="165"/>
      <c r="O62" s="165"/>
      <c r="P62" s="165"/>
      <c r="Q62" s="165"/>
      <c r="R62" s="165"/>
      <c r="S62" s="165"/>
      <c r="T62" s="165"/>
    </row>
    <row r="63" spans="1:20" x14ac:dyDescent="0.2">
      <c r="A63" s="36" t="s">
        <v>111</v>
      </c>
      <c r="B63" s="5" t="str">
        <f>Auswertung!A151</f>
        <v>997 GT3*</v>
      </c>
      <c r="C63" s="5"/>
      <c r="D63" s="5"/>
      <c r="E63" s="5">
        <v>7</v>
      </c>
      <c r="F63" s="5">
        <v>10</v>
      </c>
      <c r="G63" s="146">
        <f>F63/SUM(F$49:F$60)</f>
        <v>8.8495575221238937E-2</v>
      </c>
      <c r="H63" s="5">
        <f>Auswertung!D151</f>
        <v>2</v>
      </c>
      <c r="I63" s="5">
        <f ca="1">Auswertung!E151</f>
        <v>2</v>
      </c>
      <c r="J63" s="146">
        <f ca="1">I63/SUM($I$49:$I$60)</f>
        <v>3.125E-2</v>
      </c>
      <c r="K63" s="146"/>
      <c r="L63" s="34"/>
      <c r="M63" s="5"/>
      <c r="N63" s="5"/>
      <c r="O63" s="5"/>
      <c r="P63" s="5"/>
      <c r="Q63" s="5"/>
      <c r="R63" s="5"/>
      <c r="S63" s="5"/>
      <c r="T63" s="5"/>
    </row>
    <row r="64" spans="1:20" x14ac:dyDescent="0.2">
      <c r="A64" s="36" t="s">
        <v>111</v>
      </c>
      <c r="B64" s="5" t="str">
        <f>Auswertung!A161</f>
        <v>911 (991) GT3*</v>
      </c>
      <c r="C64" s="5"/>
      <c r="D64" s="5"/>
      <c r="E64" s="5">
        <v>16</v>
      </c>
      <c r="F64" s="5">
        <v>46</v>
      </c>
      <c r="G64" s="146">
        <f>F64/SUM(F$49:F$60)</f>
        <v>0.40707964601769914</v>
      </c>
      <c r="H64" s="5">
        <f>Auswertung!D161</f>
        <v>13</v>
      </c>
      <c r="I64" s="5">
        <f ca="1">Auswertung!E161</f>
        <v>20</v>
      </c>
      <c r="J64" s="146">
        <f ca="1">I64/SUM($I$49:$I$60)</f>
        <v>0.3125</v>
      </c>
      <c r="K64" s="146"/>
      <c r="L64" s="34"/>
      <c r="M64" s="5"/>
      <c r="N64" s="5"/>
      <c r="O64" s="5"/>
      <c r="P64" s="5"/>
      <c r="Q64" s="5"/>
      <c r="R64" s="5"/>
      <c r="S64" s="5"/>
      <c r="T64" s="5"/>
    </row>
    <row r="65" spans="1:23" x14ac:dyDescent="0.2">
      <c r="A65" s="36"/>
      <c r="B65" s="5"/>
      <c r="C65" s="5"/>
      <c r="D65" s="5"/>
      <c r="E65" s="5"/>
      <c r="F65" s="165"/>
      <c r="G65" s="146"/>
      <c r="H65" s="5"/>
      <c r="I65" s="165"/>
      <c r="J65" s="146"/>
      <c r="K65" s="146"/>
      <c r="L65" s="34"/>
      <c r="M65" s="5"/>
      <c r="N65" s="5"/>
      <c r="O65" s="5"/>
      <c r="P65" s="5"/>
      <c r="Q65" s="5"/>
      <c r="R65" s="5"/>
      <c r="S65" s="5"/>
      <c r="T65" s="5"/>
    </row>
    <row r="66" spans="1:23" x14ac:dyDescent="0.2">
      <c r="A66" s="36" t="s">
        <v>111</v>
      </c>
      <c r="B66" s="5" t="str">
        <f>Auswertung!A137</f>
        <v>*GT2*</v>
      </c>
      <c r="C66" s="5"/>
      <c r="D66" s="5"/>
      <c r="E66" s="5">
        <v>0</v>
      </c>
      <c r="F66" s="5">
        <v>0</v>
      </c>
      <c r="G66" s="146">
        <f>F66/SUM(F$49:F$60)</f>
        <v>0</v>
      </c>
      <c r="H66" s="5">
        <f>Auswertung!D137</f>
        <v>0</v>
      </c>
      <c r="I66" s="5">
        <f ca="1">Auswertung!E137</f>
        <v>0</v>
      </c>
      <c r="J66" s="146">
        <f ca="1">I66/SUM($I$49:$I$60)</f>
        <v>0</v>
      </c>
      <c r="K66" s="146"/>
      <c r="L66" s="34"/>
      <c r="M66" s="5"/>
      <c r="N66" s="5"/>
      <c r="O66" s="5"/>
      <c r="P66" s="5"/>
      <c r="Q66" s="5"/>
      <c r="R66" s="5"/>
      <c r="S66" s="5"/>
      <c r="T66" s="5"/>
    </row>
    <row r="67" spans="1:23" x14ac:dyDescent="0.2">
      <c r="A67" s="36" t="s">
        <v>111</v>
      </c>
      <c r="B67" s="5" t="s">
        <v>556</v>
      </c>
      <c r="C67" s="5"/>
      <c r="D67" s="5"/>
      <c r="E67" s="5">
        <v>5</v>
      </c>
      <c r="F67" s="5">
        <v>12</v>
      </c>
      <c r="G67" s="146">
        <f>F67/SUM(F$49:F$60)</f>
        <v>0.10619469026548672</v>
      </c>
      <c r="H67" s="5">
        <f>Auswertung!D138</f>
        <v>3</v>
      </c>
      <c r="I67" s="5">
        <f ca="1">Auswertung!E138</f>
        <v>5</v>
      </c>
      <c r="J67" s="146">
        <f ca="1">I67/SUM($I$49:$I$60)</f>
        <v>7.8125E-2</v>
      </c>
      <c r="K67" s="146"/>
      <c r="L67" s="34"/>
      <c r="M67" s="5"/>
      <c r="N67" s="5"/>
      <c r="O67" s="5"/>
      <c r="P67" s="5"/>
      <c r="Q67" s="5"/>
      <c r="R67" s="5"/>
      <c r="S67" s="5"/>
      <c r="T67" s="5"/>
    </row>
    <row r="68" spans="1:23" ht="6" customHeight="1" thickBot="1" x14ac:dyDescent="0.25">
      <c r="A68" s="50"/>
      <c r="B68" s="41"/>
      <c r="C68" s="41"/>
      <c r="D68" s="41"/>
      <c r="E68" s="41"/>
      <c r="F68" s="51"/>
      <c r="G68" s="51"/>
      <c r="H68" s="41"/>
      <c r="I68" s="51"/>
      <c r="J68" s="51"/>
      <c r="K68" s="51"/>
      <c r="L68" s="149"/>
      <c r="M68" s="5"/>
      <c r="N68" s="5"/>
      <c r="O68" s="5"/>
      <c r="P68" s="5"/>
      <c r="Q68" s="5"/>
      <c r="R68" s="5"/>
      <c r="S68" s="5"/>
      <c r="T68" s="5"/>
      <c r="W68" s="215"/>
    </row>
    <row r="69" spans="1:23" s="266" customFormat="1" ht="14.25" thickTop="1" thickBot="1" x14ac:dyDescent="0.25">
      <c r="A69" s="341" t="s">
        <v>587</v>
      </c>
      <c r="B69" s="342"/>
      <c r="C69" s="342"/>
      <c r="D69" s="342"/>
      <c r="E69" s="344">
        <f>SUM(E48:E60)</f>
        <v>45</v>
      </c>
      <c r="F69" s="344">
        <f>SUM(F48:F60)</f>
        <v>113</v>
      </c>
      <c r="G69" s="345"/>
      <c r="H69" s="344">
        <f>SUM(H48:H60)</f>
        <v>38</v>
      </c>
      <c r="I69" s="344">
        <f ca="1">SUM(I48:I60)</f>
        <v>64</v>
      </c>
      <c r="J69" s="345"/>
      <c r="K69" s="345"/>
      <c r="L69" s="346"/>
      <c r="M69" s="245"/>
      <c r="N69" s="245"/>
      <c r="O69" s="245"/>
      <c r="P69" s="245"/>
      <c r="Q69" s="245"/>
      <c r="R69" s="245"/>
      <c r="S69" s="245"/>
      <c r="T69" s="245"/>
      <c r="W69" s="245"/>
    </row>
    <row r="70" spans="1:23" ht="14.25" thickTop="1" thickBot="1" x14ac:dyDescent="0.25">
      <c r="V70" s="5"/>
    </row>
    <row r="71" spans="1:23" ht="33" thickTop="1" thickBot="1" x14ac:dyDescent="0.3">
      <c r="A71" s="340" t="s">
        <v>113</v>
      </c>
      <c r="B71" s="332"/>
      <c r="C71" s="332"/>
      <c r="D71" s="332"/>
      <c r="E71" s="333" t="s">
        <v>1052</v>
      </c>
      <c r="F71" s="333" t="s">
        <v>1053</v>
      </c>
      <c r="G71" s="333" t="s">
        <v>588</v>
      </c>
      <c r="H71" s="333" t="s">
        <v>1054</v>
      </c>
      <c r="I71" s="333" t="s">
        <v>1055</v>
      </c>
      <c r="J71" s="333" t="s">
        <v>588</v>
      </c>
      <c r="K71" s="334"/>
      <c r="L71" s="335"/>
      <c r="M71" s="5"/>
      <c r="N71" s="5"/>
      <c r="O71" s="5"/>
      <c r="P71" s="5"/>
      <c r="Q71" s="5"/>
      <c r="R71" s="5"/>
      <c r="S71" s="5"/>
      <c r="T71" s="5"/>
    </row>
    <row r="72" spans="1:23" ht="13.5" thickTop="1" x14ac:dyDescent="0.2">
      <c r="A72" s="36" t="str">
        <f>Auswertung!A194</f>
        <v>Michelin*</v>
      </c>
      <c r="B72" s="5"/>
      <c r="C72" s="5"/>
      <c r="D72" s="5"/>
      <c r="E72" s="379">
        <v>39</v>
      </c>
      <c r="F72" s="379">
        <v>92</v>
      </c>
      <c r="G72" s="380">
        <f>F72/SUM(F$72:F$79)</f>
        <v>0.81415929203539827</v>
      </c>
      <c r="H72" s="379">
        <f>Auswertung!D194</f>
        <v>28</v>
      </c>
      <c r="I72" s="379">
        <f ca="1">IF(H72&lt;=Auswertung!E194,ROUND(Auswertung!E194,0),H72)</f>
        <v>34</v>
      </c>
      <c r="J72" s="381">
        <f ca="1">I72/SUM(I$72:I$79)</f>
        <v>0.56666666666666665</v>
      </c>
      <c r="K72" s="275"/>
      <c r="L72" s="34"/>
    </row>
    <row r="73" spans="1:23" x14ac:dyDescent="0.2">
      <c r="A73" s="36" t="str">
        <f>Auswertung!A195</f>
        <v>Pirelli*</v>
      </c>
      <c r="B73" s="5"/>
      <c r="C73" s="5"/>
      <c r="D73" s="5"/>
      <c r="E73" s="5">
        <v>2</v>
      </c>
      <c r="F73" s="5">
        <v>2</v>
      </c>
      <c r="G73" s="146">
        <f>F73/SUM(F$72:F$79)</f>
        <v>1.7699115044247787E-2</v>
      </c>
      <c r="H73" s="5">
        <f>Auswertung!D195</f>
        <v>1</v>
      </c>
      <c r="I73" s="5">
        <f ca="1">IF(H73&lt;=Auswertung!E195,ROUND(Auswertung!E195,0),H73)</f>
        <v>1</v>
      </c>
      <c r="J73" s="378">
        <f t="shared" ref="J73:J78" ca="1" si="6">I73/SUM(I$72:I$79)</f>
        <v>1.6666666666666666E-2</v>
      </c>
      <c r="K73" s="146"/>
      <c r="L73" s="34"/>
    </row>
    <row r="74" spans="1:23" x14ac:dyDescent="0.2">
      <c r="A74" s="36" t="str">
        <f>Auswertung!A196</f>
        <v>Toyo*</v>
      </c>
      <c r="B74" s="5"/>
      <c r="C74" s="5"/>
      <c r="D74" s="5"/>
      <c r="E74" s="5">
        <v>0</v>
      </c>
      <c r="F74" s="5">
        <v>1</v>
      </c>
      <c r="G74" s="146">
        <f>F74/SUM(F$72:F$79)</f>
        <v>8.8495575221238937E-3</v>
      </c>
      <c r="H74" s="5">
        <f>Auswertung!D196</f>
        <v>0</v>
      </c>
      <c r="I74" s="5">
        <f ca="1">IF(H74&lt;=Auswertung!E196,ROUND(Auswertung!E196,0),H74)</f>
        <v>0</v>
      </c>
      <c r="J74" s="378">
        <f t="shared" ca="1" si="6"/>
        <v>0</v>
      </c>
      <c r="K74" s="146"/>
      <c r="L74" s="34"/>
    </row>
    <row r="75" spans="1:23" x14ac:dyDescent="0.2">
      <c r="A75" s="36" t="str">
        <f>Auswertung!A197</f>
        <v>Hankook*</v>
      </c>
      <c r="B75" s="5"/>
      <c r="C75" s="5"/>
      <c r="D75" s="5"/>
      <c r="E75" s="5">
        <v>1</v>
      </c>
      <c r="F75" s="5">
        <v>1</v>
      </c>
      <c r="G75" s="146">
        <f>F75/SUM(F$72:F$79)</f>
        <v>8.8495575221238937E-3</v>
      </c>
      <c r="H75" s="5">
        <f>Auswertung!D197</f>
        <v>1</v>
      </c>
      <c r="I75" s="5">
        <f ca="1">IF(H75&lt;=Auswertung!E197,ROUND(Auswertung!E197,0),H75)</f>
        <v>1</v>
      </c>
      <c r="J75" s="378">
        <f t="shared" ca="1" si="6"/>
        <v>1.6666666666666666E-2</v>
      </c>
      <c r="K75" s="146"/>
      <c r="L75" s="34"/>
    </row>
    <row r="76" spans="1:23" x14ac:dyDescent="0.2">
      <c r="A76" s="36" t="str">
        <f>Auswertung!A198</f>
        <v>Dunlop*</v>
      </c>
      <c r="B76" s="5"/>
      <c r="C76" s="5"/>
      <c r="D76" s="5"/>
      <c r="E76" s="5">
        <v>1</v>
      </c>
      <c r="F76" s="5">
        <v>5</v>
      </c>
      <c r="G76" s="146">
        <f>F76/SUM(F$72:F$79)</f>
        <v>4.4247787610619468E-2</v>
      </c>
      <c r="H76" s="5">
        <f>Auswertung!D198</f>
        <v>0</v>
      </c>
      <c r="I76" s="5">
        <f ca="1">IF(H76&lt;=Auswertung!E198,ROUND(Auswertung!E198,0),H76)</f>
        <v>0</v>
      </c>
      <c r="J76" s="378">
        <f t="shared" ca="1" si="6"/>
        <v>0</v>
      </c>
      <c r="K76" s="146"/>
      <c r="L76" s="116"/>
    </row>
    <row r="77" spans="1:23" x14ac:dyDescent="0.2">
      <c r="A77" s="36"/>
      <c r="B77" s="5"/>
      <c r="C77" s="5"/>
      <c r="D77" s="5"/>
      <c r="E77" s="5"/>
      <c r="F77" s="5"/>
      <c r="G77" s="146"/>
      <c r="H77" s="5"/>
      <c r="I77" s="5"/>
      <c r="J77" s="378">
        <f t="shared" ca="1" si="6"/>
        <v>0</v>
      </c>
      <c r="K77" s="146"/>
      <c r="L77" s="34"/>
    </row>
    <row r="78" spans="1:23" x14ac:dyDescent="0.2">
      <c r="A78" s="36" t="str">
        <f>Auswertung!A205</f>
        <v>Sonst</v>
      </c>
      <c r="B78" s="5"/>
      <c r="C78" s="5"/>
      <c r="D78" s="5"/>
      <c r="E78" s="5">
        <v>2</v>
      </c>
      <c r="F78" s="5">
        <v>12</v>
      </c>
      <c r="G78" s="146">
        <f>F78/SUM(F$72:F$79)</f>
        <v>0.10619469026548672</v>
      </c>
      <c r="H78" s="5">
        <f ca="1">Auswertung!D192-SUM(H72:H77)</f>
        <v>2</v>
      </c>
      <c r="I78" s="5">
        <f ca="1">Auswertung!E192-SUM(I72:I77)</f>
        <v>24</v>
      </c>
      <c r="J78" s="378">
        <f t="shared" ca="1" si="6"/>
        <v>0.4</v>
      </c>
      <c r="K78" s="146"/>
      <c r="L78" s="34"/>
    </row>
    <row r="79" spans="1:23" ht="7.9" customHeight="1" thickBot="1" x14ac:dyDescent="0.25">
      <c r="A79" s="50"/>
      <c r="B79" s="41"/>
      <c r="C79" s="41"/>
      <c r="D79" s="41"/>
      <c r="E79" s="41"/>
      <c r="F79" s="51"/>
      <c r="H79" s="41"/>
      <c r="I79" s="51"/>
      <c r="J79" s="41"/>
      <c r="K79" s="51"/>
      <c r="L79" s="149"/>
    </row>
    <row r="80" spans="1:23" s="266" customFormat="1" ht="14.25" thickTop="1" thickBot="1" x14ac:dyDescent="0.25">
      <c r="A80" s="341" t="s">
        <v>587</v>
      </c>
      <c r="B80" s="342"/>
      <c r="C80" s="342"/>
      <c r="D80" s="342"/>
      <c r="E80" s="344">
        <f>SUM(E71:E79)</f>
        <v>45</v>
      </c>
      <c r="F80" s="344">
        <f>SUM(F71:F79)</f>
        <v>113</v>
      </c>
      <c r="G80" s="345"/>
      <c r="H80" s="344">
        <f ca="1">SUM(H71:H79)</f>
        <v>32</v>
      </c>
      <c r="I80" s="344">
        <f ca="1">SUM(I71:I79)</f>
        <v>60</v>
      </c>
      <c r="J80" s="342"/>
      <c r="K80" s="345"/>
      <c r="L80" s="346"/>
      <c r="M80" s="245"/>
      <c r="N80" s="245"/>
      <c r="O80" s="245"/>
      <c r="P80" s="245"/>
      <c r="Q80" s="245"/>
      <c r="R80" s="245"/>
      <c r="S80" s="245"/>
      <c r="T80" s="245"/>
      <c r="W80" s="245"/>
    </row>
    <row r="81" spans="1:23" ht="14.25" thickTop="1" thickBot="1" x14ac:dyDescent="0.25"/>
    <row r="82" spans="1:23" ht="33" thickTop="1" thickBot="1" x14ac:dyDescent="0.3">
      <c r="A82" s="340" t="s">
        <v>585</v>
      </c>
      <c r="B82" s="336"/>
      <c r="C82" s="336"/>
      <c r="D82" s="336"/>
      <c r="E82" s="337" t="s">
        <v>1052</v>
      </c>
      <c r="F82" s="337" t="s">
        <v>1053</v>
      </c>
      <c r="G82" s="338" t="s">
        <v>584</v>
      </c>
      <c r="H82" s="337" t="s">
        <v>1054</v>
      </c>
      <c r="I82" s="337" t="s">
        <v>1055</v>
      </c>
      <c r="J82" s="333" t="s">
        <v>588</v>
      </c>
      <c r="K82" s="338" t="s">
        <v>584</v>
      </c>
      <c r="L82" s="339"/>
    </row>
    <row r="83" spans="1:23" ht="13.5" thickTop="1" x14ac:dyDescent="0.2">
      <c r="A83" s="36">
        <v>1</v>
      </c>
      <c r="B83" s="152" t="str">
        <f>Auswertung!B185</f>
        <v>bis 350 PS (255 KW)</v>
      </c>
      <c r="C83" s="5"/>
      <c r="D83" s="5"/>
      <c r="E83" s="5">
        <v>9</v>
      </c>
      <c r="F83" s="165">
        <v>23</v>
      </c>
      <c r="G83" s="146">
        <f>F83/SUM(F$83:F$86)</f>
        <v>0.20353982300884957</v>
      </c>
      <c r="H83" s="5">
        <f>Auswertung!F185</f>
        <v>10</v>
      </c>
      <c r="I83" s="165">
        <f ca="1">Auswertung!G185</f>
        <v>23</v>
      </c>
      <c r="J83" s="378">
        <f ca="1">I83/SUM(I$83:I$85)</f>
        <v>0.2839506172839506</v>
      </c>
      <c r="K83" s="146">
        <f ca="1">I83/SUM(I$83:I$86)</f>
        <v>0.2839506172839506</v>
      </c>
      <c r="L83" s="34"/>
      <c r="W83" s="165"/>
    </row>
    <row r="84" spans="1:23" x14ac:dyDescent="0.2">
      <c r="A84" s="36">
        <f>Auswertung!A186</f>
        <v>2</v>
      </c>
      <c r="B84" s="152" t="str">
        <f>Auswertung!B186</f>
        <v>bis 420 PS (308 KW)</v>
      </c>
      <c r="C84" s="5"/>
      <c r="D84" s="5"/>
      <c r="E84" s="5">
        <v>13</v>
      </c>
      <c r="F84" s="165">
        <v>35</v>
      </c>
      <c r="G84" s="146">
        <f>F84/SUM(F$83:F$86)</f>
        <v>0.30973451327433627</v>
      </c>
      <c r="H84" s="5">
        <f>Auswertung!F186</f>
        <v>10</v>
      </c>
      <c r="I84" s="165">
        <f ca="1">Auswertung!G186</f>
        <v>23</v>
      </c>
      <c r="J84" s="378">
        <f ca="1">I84/SUM(I$83:I$85)</f>
        <v>0.2839506172839506</v>
      </c>
      <c r="K84" s="146">
        <f ca="1">I84/SUM(I$83:I$86)</f>
        <v>0.2839506172839506</v>
      </c>
      <c r="L84" s="34"/>
    </row>
    <row r="85" spans="1:23" x14ac:dyDescent="0.2">
      <c r="A85" s="36">
        <f>Auswertung!A187</f>
        <v>3</v>
      </c>
      <c r="B85" s="152" t="str">
        <f>Auswertung!B187</f>
        <v>über 420 PS (308 KW)</v>
      </c>
      <c r="C85" s="5"/>
      <c r="D85" s="5"/>
      <c r="E85" s="5">
        <v>23</v>
      </c>
      <c r="F85" s="165">
        <v>55</v>
      </c>
      <c r="G85" s="146">
        <f>F85/SUM(F$83:F$86)</f>
        <v>0.48672566371681414</v>
      </c>
      <c r="H85" s="5">
        <f>Auswertung!F187</f>
        <v>18</v>
      </c>
      <c r="I85" s="165">
        <f ca="1">Auswertung!G187</f>
        <v>35</v>
      </c>
      <c r="J85" s="378">
        <f ca="1">I85/SUM(I$83:I$85)</f>
        <v>0.43209876543209874</v>
      </c>
      <c r="K85" s="146">
        <f ca="1">I85/SUM(I$83:I$86)</f>
        <v>0.43209876543209874</v>
      </c>
      <c r="L85" s="34"/>
    </row>
    <row r="86" spans="1:23" ht="7.15" customHeight="1" thickBot="1" x14ac:dyDescent="0.25">
      <c r="A86" s="50"/>
      <c r="B86" s="153"/>
      <c r="C86" s="41"/>
      <c r="D86" s="41"/>
      <c r="E86" s="41"/>
      <c r="F86" s="166"/>
      <c r="G86" s="154"/>
      <c r="H86" s="154"/>
      <c r="I86" s="41"/>
      <c r="J86" s="166"/>
      <c r="K86" s="154"/>
      <c r="L86" s="147"/>
    </row>
    <row r="87" spans="1:23" ht="14.25" thickTop="1" thickBot="1" x14ac:dyDescent="0.25">
      <c r="A87" s="341" t="s">
        <v>586</v>
      </c>
      <c r="B87" s="342"/>
      <c r="C87" s="342"/>
      <c r="D87" s="342"/>
      <c r="E87" s="342">
        <f>SUM(E82:E86)</f>
        <v>45</v>
      </c>
      <c r="F87" s="342">
        <f>SUM(F82:F86)</f>
        <v>113</v>
      </c>
      <c r="G87" s="342"/>
      <c r="H87" s="342">
        <f>SUM(H82:H86)</f>
        <v>38</v>
      </c>
      <c r="I87" s="342">
        <f ca="1">SUM(I82:I86)</f>
        <v>81</v>
      </c>
      <c r="J87" s="342"/>
      <c r="K87" s="342"/>
      <c r="L87" s="343"/>
    </row>
    <row r="88" spans="1:23" ht="13.5" thickTop="1" x14ac:dyDescent="0.2">
      <c r="D88" s="274"/>
      <c r="E88" s="274"/>
    </row>
  </sheetData>
  <phoneticPr fontId="0" type="noConversion"/>
  <pageMargins left="0.39370078740157483" right="0.39370078740157483" top="0.78740157480314965" bottom="0.78740157480314965" header="0.51181102362204722" footer="0.51181102362204722"/>
  <pageSetup paperSize="9" scale="83" fitToHeight="5" orientation="landscape" horizontalDpi="1200" verticalDpi="1200" r:id="rId1"/>
  <headerFooter alignWithMargins="0">
    <oddHeader>&amp;LPCD Club Cup&amp;R&amp;A</oddHeader>
    <oddFooter>&amp;L&amp;F&amp;CSeite &amp;P von &amp;N&amp;RDruck: &amp;D</oddFooter>
  </headerFooter>
  <rowBreaks count="1" manualBreakCount="1">
    <brk id="46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BH217"/>
  <sheetViews>
    <sheetView topLeftCell="A82" zoomScaleNormal="100" zoomScaleSheetLayoutView="75" workbookViewId="0">
      <selection activeCell="I108" sqref="I108"/>
    </sheetView>
  </sheetViews>
  <sheetFormatPr baseColWidth="10" defaultColWidth="11.7109375" defaultRowHeight="12.75" x14ac:dyDescent="0.2"/>
  <cols>
    <col min="1" max="1" width="7" style="2" customWidth="1"/>
    <col min="2" max="2" width="37" style="2" customWidth="1"/>
    <col min="3" max="3" width="43.28515625" style="2" customWidth="1"/>
    <col min="4" max="4" width="11.7109375" style="2" customWidth="1"/>
    <col min="5" max="5" width="11.28515625" style="2" customWidth="1"/>
    <col min="6" max="28" width="8.7109375" style="2" customWidth="1"/>
    <col min="29" max="40" width="11.7109375" style="2" customWidth="1"/>
    <col min="41" max="41" width="1.28515625" style="2" customWidth="1"/>
    <col min="42" max="51" width="11.7109375" style="2" customWidth="1"/>
    <col min="52" max="52" width="1.7109375" style="2" customWidth="1"/>
    <col min="53" max="16384" width="11.7109375" style="2"/>
  </cols>
  <sheetData>
    <row r="1" spans="1:60" ht="26.65" customHeight="1" x14ac:dyDescent="0.2">
      <c r="A1" s="131" t="s">
        <v>838</v>
      </c>
      <c r="F1" s="77"/>
      <c r="G1" s="427" t="str">
        <f>Übersicht!N4</f>
        <v>Hockenheim 
Preis Stuttgart</v>
      </c>
      <c r="H1" s="427"/>
      <c r="I1" s="427" t="str">
        <f>Übersicht!P4</f>
        <v>Porsche Leipzig</v>
      </c>
      <c r="J1" s="427"/>
      <c r="K1" s="427" t="str">
        <f>Übersicht!R4</f>
        <v>Red-Bull-Ring</v>
      </c>
      <c r="L1" s="427"/>
      <c r="M1" s="427" t="str">
        <f>Übersicht!T4</f>
        <v>Porsche Club Days Hockenheim</v>
      </c>
      <c r="N1" s="427"/>
      <c r="O1" s="427" t="str">
        <f>Übersicht!V4</f>
        <v>Salzburgring</v>
      </c>
      <c r="P1" s="427"/>
      <c r="Q1" s="427" t="str">
        <f>Übersicht!X4</f>
        <v>Chenevieres</v>
      </c>
      <c r="R1" s="427"/>
      <c r="S1" s="427" t="str">
        <f>Übersicht!Z4</f>
        <v>Bilster-Berg</v>
      </c>
      <c r="T1" s="427"/>
      <c r="U1" s="427" t="str">
        <f>Übersicht!AB4</f>
        <v>Franciacorta</v>
      </c>
      <c r="V1" s="427"/>
      <c r="W1" s="427" t="str">
        <f>Übersicht!AD4</f>
        <v>Assen</v>
      </c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132"/>
      <c r="AP1" s="65"/>
      <c r="AQ1" s="429"/>
      <c r="AR1" s="429"/>
      <c r="AS1" s="429"/>
      <c r="AT1" s="65"/>
      <c r="AU1" s="65"/>
      <c r="AV1" s="65"/>
      <c r="AW1" s="65"/>
      <c r="AX1" s="65"/>
      <c r="AY1" s="65"/>
      <c r="AZ1" s="132"/>
      <c r="BA1"/>
      <c r="BB1"/>
      <c r="BC1"/>
      <c r="BD1"/>
      <c r="BE1"/>
      <c r="BF1"/>
      <c r="BG1"/>
      <c r="BH1"/>
    </row>
    <row r="2" spans="1:60" ht="10.9" customHeight="1" x14ac:dyDescent="0.2">
      <c r="F2" s="82"/>
      <c r="G2" s="92" t="str">
        <f>Übersicht!N5</f>
        <v>Hockenheim_PdSS</v>
      </c>
      <c r="H2" s="92"/>
      <c r="I2" s="92" t="str">
        <f>Übersicht!P5</f>
        <v>Leipzig</v>
      </c>
      <c r="J2" s="92"/>
      <c r="K2" s="92" t="str">
        <f>Übersicht!R5</f>
        <v>RedBull_Ring</v>
      </c>
      <c r="L2" s="92"/>
      <c r="M2" s="92" t="str">
        <f>Übersicht!T5</f>
        <v>Hockenheim_Club_Days</v>
      </c>
      <c r="N2" s="92"/>
      <c r="O2" s="92" t="str">
        <f>Übersicht!V5</f>
        <v>Salzburgring</v>
      </c>
      <c r="P2" s="92"/>
      <c r="Q2" s="92" t="str">
        <f>Übersicht!X5</f>
        <v>Chenevieres</v>
      </c>
      <c r="R2" s="92"/>
      <c r="S2" s="92" t="str">
        <f>Übersicht!Z5</f>
        <v>Bilster_Berg</v>
      </c>
      <c r="T2" s="92"/>
      <c r="U2" s="92" t="str">
        <f>Übersicht!AB5</f>
        <v>Franciacorta</v>
      </c>
      <c r="V2" s="92"/>
      <c r="W2" s="92" t="str">
        <f>Übersicht!AD5</f>
        <v>Assen</v>
      </c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133"/>
      <c r="AQ2" s="3"/>
      <c r="AR2" s="3"/>
      <c r="AS2" s="89"/>
      <c r="AT2" s="92"/>
      <c r="AU2" s="92"/>
      <c r="AV2" s="92"/>
      <c r="AW2" s="92"/>
      <c r="AX2" s="92"/>
      <c r="AY2" s="92"/>
      <c r="AZ2" s="133"/>
      <c r="BA2"/>
      <c r="BB2"/>
      <c r="BC2"/>
      <c r="BD2"/>
      <c r="BE2"/>
      <c r="BF2"/>
      <c r="BG2"/>
      <c r="BH2"/>
    </row>
    <row r="3" spans="1:60" x14ac:dyDescent="0.2">
      <c r="G3" s="75"/>
      <c r="H3" s="75"/>
      <c r="I3" s="75"/>
      <c r="J3" s="75"/>
      <c r="K3" s="75"/>
      <c r="L3" s="75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134"/>
      <c r="AP3" s="97"/>
      <c r="AQ3" s="97"/>
      <c r="AR3" s="97"/>
      <c r="AS3" s="76"/>
      <c r="AT3" s="76"/>
      <c r="AU3" s="76"/>
      <c r="AV3" s="76"/>
      <c r="AW3" s="76"/>
      <c r="AX3" s="76"/>
      <c r="AY3" s="76"/>
      <c r="AZ3" s="134"/>
      <c r="BA3"/>
      <c r="BB3"/>
      <c r="BC3"/>
      <c r="BD3"/>
      <c r="BE3"/>
      <c r="BF3"/>
      <c r="BG3"/>
      <c r="BH3"/>
    </row>
    <row r="4" spans="1:60" x14ac:dyDescent="0.2">
      <c r="A4" s="3">
        <f ca="1">COUNTIF(E7:E109,"&gt;0")-2</f>
        <v>10</v>
      </c>
      <c r="B4" s="3" t="s">
        <v>124</v>
      </c>
      <c r="D4" s="8" t="s">
        <v>62</v>
      </c>
      <c r="E4" s="91" t="s">
        <v>247</v>
      </c>
      <c r="G4" s="213">
        <f>Übersicht!N7</f>
        <v>1</v>
      </c>
      <c r="H4" s="213"/>
      <c r="I4" s="213">
        <f>Übersicht!P7</f>
        <v>2</v>
      </c>
      <c r="J4" s="213"/>
      <c r="K4" s="213">
        <f>Übersicht!R7</f>
        <v>3</v>
      </c>
      <c r="L4" s="213"/>
      <c r="M4" s="213">
        <f>Übersicht!T7</f>
        <v>4</v>
      </c>
      <c r="N4" s="78"/>
      <c r="O4" s="213">
        <f>Übersicht!V7</f>
        <v>5</v>
      </c>
      <c r="P4" s="78"/>
      <c r="Q4" s="213">
        <f>Übersicht!X7</f>
        <v>6</v>
      </c>
      <c r="R4" s="78"/>
      <c r="S4" s="213">
        <f>Übersicht!Z7</f>
        <v>7</v>
      </c>
      <c r="T4" s="78"/>
      <c r="U4" s="213">
        <f>Übersicht!AB7</f>
        <v>8</v>
      </c>
      <c r="V4" s="78"/>
      <c r="W4" s="213">
        <f>Übersicht!AD7</f>
        <v>9</v>
      </c>
      <c r="X4" s="78"/>
      <c r="Y4" s="213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135"/>
      <c r="AP4" s="78"/>
      <c r="AQ4" s="8"/>
      <c r="AR4" s="91"/>
      <c r="AT4" s="79"/>
      <c r="AU4" s="79"/>
      <c r="AV4" s="79"/>
      <c r="AW4" s="79"/>
      <c r="AX4" s="79"/>
      <c r="AY4" s="79"/>
      <c r="AZ4" s="135"/>
      <c r="BA4"/>
      <c r="BB4"/>
      <c r="BC4"/>
      <c r="BD4"/>
      <c r="BE4"/>
      <c r="BF4"/>
      <c r="BG4"/>
      <c r="BH4"/>
    </row>
    <row r="5" spans="1:60" x14ac:dyDescent="0.2">
      <c r="A5" s="244">
        <f>COUNTIF(A7:A109,"C*")</f>
        <v>97</v>
      </c>
      <c r="B5" s="266" t="s">
        <v>589</v>
      </c>
      <c r="E5" s="15">
        <f ca="1">SUM(G5:AO5)</f>
        <v>60</v>
      </c>
      <c r="F5" s="2" t="s">
        <v>76</v>
      </c>
      <c r="G5" s="107">
        <f>G6</f>
        <v>0</v>
      </c>
      <c r="H5" s="108"/>
      <c r="I5" s="107">
        <f ca="1">I6</f>
        <v>21</v>
      </c>
      <c r="J5" s="108"/>
      <c r="K5" s="107">
        <f ca="1">K6</f>
        <v>19</v>
      </c>
      <c r="L5" s="108"/>
      <c r="M5" s="107">
        <f ca="1">M6</f>
        <v>20</v>
      </c>
      <c r="N5" s="108"/>
      <c r="O5" s="107">
        <f ca="1">O6</f>
        <v>0</v>
      </c>
      <c r="P5" s="108"/>
      <c r="Q5" s="107">
        <f ca="1">Q6</f>
        <v>0</v>
      </c>
      <c r="R5" s="108"/>
      <c r="S5" s="107">
        <f ca="1">S6</f>
        <v>0</v>
      </c>
      <c r="T5" s="108"/>
      <c r="U5" s="107">
        <f ca="1">U6</f>
        <v>0</v>
      </c>
      <c r="V5" s="107"/>
      <c r="W5" s="107">
        <f ca="1">W6</f>
        <v>0</v>
      </c>
      <c r="X5" s="107"/>
      <c r="Y5" s="107"/>
      <c r="Z5" s="108"/>
      <c r="AA5" s="107"/>
      <c r="AB5" s="108"/>
      <c r="AC5" s="107"/>
      <c r="AD5" s="108"/>
      <c r="AE5" s="107"/>
      <c r="AF5" s="108"/>
      <c r="AG5" s="107"/>
      <c r="AH5" s="108"/>
      <c r="AI5" s="107"/>
      <c r="AJ5" s="108"/>
      <c r="AK5" s="107"/>
      <c r="AL5" s="108"/>
      <c r="AM5" s="107"/>
      <c r="AN5" s="108"/>
      <c r="AO5" s="136"/>
      <c r="AP5" s="108"/>
      <c r="AR5" s="15"/>
      <c r="AT5" s="107"/>
      <c r="AU5" s="107"/>
      <c r="AV5" s="107"/>
      <c r="AW5" s="107"/>
      <c r="AX5" s="107"/>
      <c r="AY5" s="107"/>
      <c r="AZ5" s="136"/>
      <c r="BA5"/>
      <c r="BB5"/>
      <c r="BC5"/>
      <c r="BD5"/>
      <c r="BE5"/>
      <c r="BF5"/>
      <c r="BG5"/>
      <c r="BH5"/>
    </row>
    <row r="6" spans="1:60" x14ac:dyDescent="0.2">
      <c r="A6" s="84" t="s">
        <v>240</v>
      </c>
      <c r="B6" s="84"/>
      <c r="C6" s="84"/>
      <c r="D6" s="86">
        <f ca="1">SUM(D7:D109)</f>
        <v>32</v>
      </c>
      <c r="E6" s="86">
        <f ca="1">SUM(G6:AO6)</f>
        <v>60</v>
      </c>
      <c r="F6" s="86"/>
      <c r="G6" s="86">
        <f>SUM(G7:G109)</f>
        <v>0</v>
      </c>
      <c r="H6" s="86"/>
      <c r="I6" s="86">
        <f ca="1">SUM(I7:I109)</f>
        <v>21</v>
      </c>
      <c r="J6" s="86"/>
      <c r="K6" s="86">
        <f ca="1">SUM(K7:K109)</f>
        <v>19</v>
      </c>
      <c r="L6" s="86"/>
      <c r="M6" s="86">
        <f ca="1">SUM(M7:M109)</f>
        <v>20</v>
      </c>
      <c r="N6" s="86"/>
      <c r="O6" s="86">
        <f ca="1">SUM(O7:O109)</f>
        <v>0</v>
      </c>
      <c r="P6" s="86"/>
      <c r="Q6" s="86">
        <f ca="1">SUM(Q7:Q109)</f>
        <v>0</v>
      </c>
      <c r="R6" s="86"/>
      <c r="S6" s="86">
        <f ca="1">SUM(S7:S109)</f>
        <v>0</v>
      </c>
      <c r="T6" s="86"/>
      <c r="U6" s="86">
        <f ca="1">SUM(U7:U109)</f>
        <v>0</v>
      </c>
      <c r="V6" s="86"/>
      <c r="W6" s="86">
        <f ca="1">SUM(W7:W109)</f>
        <v>0</v>
      </c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137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137"/>
      <c r="BA6"/>
      <c r="BB6"/>
      <c r="BC6"/>
      <c r="BD6"/>
      <c r="BE6"/>
      <c r="BF6"/>
      <c r="BG6"/>
      <c r="BH6"/>
    </row>
    <row r="7" spans="1:60" ht="9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138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138"/>
      <c r="BA7"/>
      <c r="BB7"/>
      <c r="BC7"/>
      <c r="BD7"/>
      <c r="BE7"/>
      <c r="BF7"/>
      <c r="BG7"/>
      <c r="BH7"/>
    </row>
    <row r="8" spans="1:60" x14ac:dyDescent="0.2">
      <c r="A8" s="2" t="s">
        <v>38</v>
      </c>
      <c r="B8" s="244" t="str">
        <f t="shared" ref="B8" ca="1" si="0">IF(E8&gt;0,C8,"")</f>
        <v>PCD</v>
      </c>
      <c r="C8" s="2" t="s">
        <v>58</v>
      </c>
      <c r="D8" s="2">
        <f ca="1">COUNTIF(Übersicht!$BA$7:$BA$49,"="&amp;$A8)</f>
        <v>4</v>
      </c>
      <c r="E8" s="3">
        <f t="shared" ref="E8" ca="1" si="1">SUM(G8:AO8)</f>
        <v>6</v>
      </c>
      <c r="F8" s="83">
        <f t="shared" ref="F8" ca="1" si="2">IF(E8&gt;0,E8/$E$6,"")</f>
        <v>0.1</v>
      </c>
      <c r="I8" s="2">
        <f t="shared" ref="I8:K8" ca="1" si="3">COUNTIF(INDIRECT(I$2&amp;"!$F$4:$F$8000"),"="&amp;$A8)</f>
        <v>3</v>
      </c>
      <c r="K8" s="2">
        <f t="shared" ca="1" si="3"/>
        <v>2</v>
      </c>
      <c r="M8" s="2">
        <f t="shared" ref="M8:S8" ca="1" si="4">COUNTIF(INDIRECT(M$2&amp;"!$F$4:$F$8000"),"="&amp;$A8)</f>
        <v>1</v>
      </c>
      <c r="O8" s="2">
        <f t="shared" ca="1" si="4"/>
        <v>0</v>
      </c>
      <c r="Q8" s="2">
        <f t="shared" ca="1" si="4"/>
        <v>0</v>
      </c>
      <c r="S8" s="2">
        <f t="shared" ca="1" si="4"/>
        <v>0</v>
      </c>
      <c r="U8" s="2">
        <f t="shared" ref="U8:W8" ca="1" si="5">COUNTIF(INDIRECT(U$2&amp;"!$F$4:$F$8000"),"="&amp;$A8)</f>
        <v>0</v>
      </c>
      <c r="W8" s="2">
        <f t="shared" ca="1" si="5"/>
        <v>0</v>
      </c>
      <c r="AO8" s="138"/>
      <c r="AR8" s="3"/>
      <c r="AS8" s="83"/>
      <c r="AZ8" s="138"/>
      <c r="BA8"/>
      <c r="BB8"/>
      <c r="BC8"/>
      <c r="BD8"/>
      <c r="BE8"/>
      <c r="BF8"/>
      <c r="BG8"/>
      <c r="BH8"/>
    </row>
    <row r="9" spans="1:60" x14ac:dyDescent="0.2">
      <c r="A9" s="309" t="s">
        <v>42</v>
      </c>
      <c r="B9" s="244" t="str">
        <f t="shared" ref="B9:B40" ca="1" si="6">IF(E9&gt;0,C9,"")</f>
        <v/>
      </c>
      <c r="C9" s="244" t="s">
        <v>167</v>
      </c>
      <c r="D9" s="2">
        <f ca="1">COUNTIF(Übersicht!$BA$7:$BA$49,"="&amp;$A9)</f>
        <v>0</v>
      </c>
      <c r="E9" s="3">
        <f t="shared" ref="E9:E40" ca="1" si="7">SUM(G9:AO9)</f>
        <v>0</v>
      </c>
      <c r="F9" s="83" t="str">
        <f t="shared" ref="F9:F40" ca="1" si="8">IF(E9&gt;0,E9/$E$6,"")</f>
        <v/>
      </c>
      <c r="I9" s="2">
        <f t="shared" ref="I9:I40" ca="1" si="9">COUNTIF(INDIRECT(I$2&amp;"!$F$4:$F$8000"),"="&amp;$A9)</f>
        <v>0</v>
      </c>
      <c r="K9" s="2">
        <f t="shared" ref="K9:K40" ca="1" si="10">COUNTIF(INDIRECT(K$2&amp;"!$F$4:$F$8000"),"="&amp;$A9)</f>
        <v>0</v>
      </c>
      <c r="M9" s="2">
        <f t="shared" ref="M9:M40" ca="1" si="11">COUNTIF(INDIRECT(M$2&amp;"!$F$4:$F$8000"),"="&amp;$A9)</f>
        <v>0</v>
      </c>
      <c r="O9" s="2">
        <f t="shared" ref="O9:O40" ca="1" si="12">COUNTIF(INDIRECT(O$2&amp;"!$F$4:$F$8000"),"="&amp;$A9)</f>
        <v>0</v>
      </c>
      <c r="Q9" s="2">
        <f t="shared" ref="Q9:Q40" ca="1" si="13">COUNTIF(INDIRECT(Q$2&amp;"!$F$4:$F$8000"),"="&amp;$A9)</f>
        <v>0</v>
      </c>
      <c r="S9" s="2">
        <f t="shared" ref="S9:S40" ca="1" si="14">COUNTIF(INDIRECT(S$2&amp;"!$F$4:$F$8000"),"="&amp;$A9)</f>
        <v>0</v>
      </c>
      <c r="U9" s="2">
        <f t="shared" ref="U9:W40" ca="1" si="15">COUNTIF(INDIRECT(U$2&amp;"!$F$4:$F$8000"),"="&amp;$A9)</f>
        <v>0</v>
      </c>
      <c r="W9" s="2">
        <f t="shared" ca="1" si="15"/>
        <v>0</v>
      </c>
      <c r="AO9" s="138"/>
      <c r="AR9" s="3"/>
      <c r="AS9" s="83"/>
      <c r="AZ9" s="138"/>
    </row>
    <row r="10" spans="1:60" x14ac:dyDescent="0.2">
      <c r="A10" s="309" t="s">
        <v>43</v>
      </c>
      <c r="B10" s="244" t="str">
        <f t="shared" ca="1" si="6"/>
        <v>Porsche Club Allgäu e.V.</v>
      </c>
      <c r="C10" s="244" t="s">
        <v>31</v>
      </c>
      <c r="D10" s="2">
        <f ca="1">COUNTIF(Übersicht!$BA$7:$BA$49,"="&amp;$A10)</f>
        <v>1</v>
      </c>
      <c r="E10" s="3">
        <f t="shared" ca="1" si="7"/>
        <v>3</v>
      </c>
      <c r="F10" s="83">
        <f t="shared" ca="1" si="8"/>
        <v>0.05</v>
      </c>
      <c r="I10" s="2">
        <f t="shared" ca="1" si="9"/>
        <v>1</v>
      </c>
      <c r="K10" s="2">
        <f t="shared" ca="1" si="10"/>
        <v>1</v>
      </c>
      <c r="M10" s="2">
        <f t="shared" ca="1" si="11"/>
        <v>1</v>
      </c>
      <c r="O10" s="2">
        <f t="shared" ca="1" si="12"/>
        <v>0</v>
      </c>
      <c r="Q10" s="2">
        <f t="shared" ca="1" si="13"/>
        <v>0</v>
      </c>
      <c r="S10" s="2">
        <f t="shared" ca="1" si="14"/>
        <v>0</v>
      </c>
      <c r="U10" s="2">
        <f t="shared" ca="1" si="15"/>
        <v>0</v>
      </c>
      <c r="W10" s="2">
        <f t="shared" ca="1" si="15"/>
        <v>0</v>
      </c>
      <c r="AO10" s="138"/>
      <c r="AR10" s="3"/>
      <c r="AS10" s="83"/>
      <c r="AZ10" s="138"/>
    </row>
    <row r="11" spans="1:60" x14ac:dyDescent="0.2">
      <c r="A11" s="309" t="s">
        <v>44</v>
      </c>
      <c r="B11" s="244" t="str">
        <f t="shared" ca="1" si="6"/>
        <v/>
      </c>
      <c r="C11" s="244" t="s">
        <v>168</v>
      </c>
      <c r="D11" s="2">
        <f ca="1">COUNTIF(Übersicht!$BA$7:$BA$49,"="&amp;$A11)</f>
        <v>0</v>
      </c>
      <c r="E11" s="3">
        <f t="shared" ca="1" si="7"/>
        <v>0</v>
      </c>
      <c r="F11" s="83" t="str">
        <f t="shared" ca="1" si="8"/>
        <v/>
      </c>
      <c r="I11" s="2">
        <f t="shared" ca="1" si="9"/>
        <v>0</v>
      </c>
      <c r="K11" s="2">
        <f t="shared" ca="1" si="10"/>
        <v>0</v>
      </c>
      <c r="M11" s="2">
        <f t="shared" ca="1" si="11"/>
        <v>0</v>
      </c>
      <c r="O11" s="2">
        <f t="shared" ca="1" si="12"/>
        <v>0</v>
      </c>
      <c r="Q11" s="2">
        <f t="shared" ca="1" si="13"/>
        <v>0</v>
      </c>
      <c r="S11" s="2">
        <f t="shared" ca="1" si="14"/>
        <v>0</v>
      </c>
      <c r="U11" s="2">
        <f t="shared" ca="1" si="15"/>
        <v>0</v>
      </c>
      <c r="W11" s="2">
        <f t="shared" ca="1" si="15"/>
        <v>0</v>
      </c>
      <c r="AO11" s="138"/>
      <c r="AR11" s="3"/>
      <c r="AS11" s="83"/>
      <c r="AZ11" s="138"/>
    </row>
    <row r="12" spans="1:60" x14ac:dyDescent="0.2">
      <c r="A12" s="309" t="s">
        <v>2</v>
      </c>
      <c r="B12" s="244" t="str">
        <f t="shared" ca="1" si="6"/>
        <v/>
      </c>
      <c r="C12" s="244" t="s">
        <v>250</v>
      </c>
      <c r="D12" s="2">
        <f ca="1">COUNTIF(Übersicht!$BA$7:$BA$49,"="&amp;$A12)</f>
        <v>0</v>
      </c>
      <c r="E12" s="3">
        <f t="shared" ca="1" si="7"/>
        <v>0</v>
      </c>
      <c r="F12" s="83" t="str">
        <f t="shared" ca="1" si="8"/>
        <v/>
      </c>
      <c r="I12" s="2">
        <f t="shared" ca="1" si="9"/>
        <v>0</v>
      </c>
      <c r="K12" s="2">
        <f t="shared" ca="1" si="10"/>
        <v>0</v>
      </c>
      <c r="M12" s="2">
        <f t="shared" ca="1" si="11"/>
        <v>0</v>
      </c>
      <c r="O12" s="2">
        <f t="shared" ca="1" si="12"/>
        <v>0</v>
      </c>
      <c r="Q12" s="2">
        <f t="shared" ca="1" si="13"/>
        <v>0</v>
      </c>
      <c r="S12" s="2">
        <f t="shared" ca="1" si="14"/>
        <v>0</v>
      </c>
      <c r="U12" s="2">
        <f t="shared" ca="1" si="15"/>
        <v>0</v>
      </c>
      <c r="W12" s="2">
        <f t="shared" ca="1" si="15"/>
        <v>0</v>
      </c>
      <c r="AO12" s="138"/>
      <c r="AR12" s="3"/>
      <c r="AS12" s="83"/>
      <c r="AZ12" s="138"/>
    </row>
    <row r="13" spans="1:60" x14ac:dyDescent="0.2">
      <c r="A13" s="309" t="s">
        <v>45</v>
      </c>
      <c r="B13" s="244" t="str">
        <f t="shared" ca="1" si="6"/>
        <v/>
      </c>
      <c r="C13" s="244" t="s">
        <v>169</v>
      </c>
      <c r="D13" s="2">
        <f ca="1">COUNTIF(Übersicht!$BA$7:$BA$49,"="&amp;$A13)</f>
        <v>0</v>
      </c>
      <c r="E13" s="3">
        <f t="shared" ca="1" si="7"/>
        <v>0</v>
      </c>
      <c r="F13" s="83" t="str">
        <f t="shared" ca="1" si="8"/>
        <v/>
      </c>
      <c r="I13" s="2">
        <f t="shared" ca="1" si="9"/>
        <v>0</v>
      </c>
      <c r="K13" s="2">
        <f t="shared" ca="1" si="10"/>
        <v>0</v>
      </c>
      <c r="M13" s="2">
        <f t="shared" ca="1" si="11"/>
        <v>0</v>
      </c>
      <c r="O13" s="2">
        <f t="shared" ca="1" si="12"/>
        <v>0</v>
      </c>
      <c r="Q13" s="2">
        <f t="shared" ca="1" si="13"/>
        <v>0</v>
      </c>
      <c r="S13" s="2">
        <f t="shared" ca="1" si="14"/>
        <v>0</v>
      </c>
      <c r="U13" s="2">
        <f t="shared" ca="1" si="15"/>
        <v>0</v>
      </c>
      <c r="W13" s="2">
        <f t="shared" ca="1" si="15"/>
        <v>0</v>
      </c>
      <c r="AO13" s="138"/>
      <c r="AR13" s="3"/>
      <c r="AS13" s="83"/>
      <c r="AZ13" s="138"/>
    </row>
    <row r="14" spans="1:60" x14ac:dyDescent="0.2">
      <c r="A14" s="309" t="s">
        <v>46</v>
      </c>
      <c r="B14" s="244" t="str">
        <f t="shared" ca="1" si="6"/>
        <v/>
      </c>
      <c r="C14" s="244" t="s">
        <v>170</v>
      </c>
      <c r="D14" s="2">
        <f ca="1">COUNTIF(Übersicht!$BA$7:$BA$49,"="&amp;$A14)</f>
        <v>0</v>
      </c>
      <c r="E14" s="3">
        <f t="shared" ca="1" si="7"/>
        <v>0</v>
      </c>
      <c r="F14" s="83" t="str">
        <f t="shared" ca="1" si="8"/>
        <v/>
      </c>
      <c r="I14" s="2">
        <f t="shared" ca="1" si="9"/>
        <v>0</v>
      </c>
      <c r="K14" s="2">
        <f t="shared" ca="1" si="10"/>
        <v>0</v>
      </c>
      <c r="M14" s="2">
        <f t="shared" ca="1" si="11"/>
        <v>0</v>
      </c>
      <c r="O14" s="2">
        <f t="shared" ca="1" si="12"/>
        <v>0</v>
      </c>
      <c r="Q14" s="2">
        <f t="shared" ca="1" si="13"/>
        <v>0</v>
      </c>
      <c r="S14" s="2">
        <f t="shared" ca="1" si="14"/>
        <v>0</v>
      </c>
      <c r="U14" s="2">
        <f t="shared" ca="1" si="15"/>
        <v>0</v>
      </c>
      <c r="W14" s="2">
        <f t="shared" ca="1" si="15"/>
        <v>0</v>
      </c>
      <c r="AO14" s="138"/>
      <c r="AR14" s="3"/>
      <c r="AS14" s="83"/>
      <c r="AZ14" s="138"/>
    </row>
    <row r="15" spans="1:60" x14ac:dyDescent="0.2">
      <c r="A15" s="309" t="s">
        <v>47</v>
      </c>
      <c r="B15" s="244" t="str">
        <f t="shared" ca="1" si="6"/>
        <v/>
      </c>
      <c r="C15" s="244" t="s">
        <v>17</v>
      </c>
      <c r="D15" s="2">
        <f ca="1">COUNTIF(Übersicht!$BA$7:$BA$49,"="&amp;$A15)</f>
        <v>0</v>
      </c>
      <c r="E15" s="3">
        <f t="shared" ca="1" si="7"/>
        <v>0</v>
      </c>
      <c r="F15" s="83" t="str">
        <f t="shared" ca="1" si="8"/>
        <v/>
      </c>
      <c r="I15" s="2">
        <f t="shared" ca="1" si="9"/>
        <v>0</v>
      </c>
      <c r="K15" s="2">
        <f t="shared" ca="1" si="10"/>
        <v>0</v>
      </c>
      <c r="M15" s="2">
        <f t="shared" ca="1" si="11"/>
        <v>0</v>
      </c>
      <c r="O15" s="2">
        <f t="shared" ca="1" si="12"/>
        <v>0</v>
      </c>
      <c r="Q15" s="2">
        <f t="shared" ca="1" si="13"/>
        <v>0</v>
      </c>
      <c r="S15" s="2">
        <f t="shared" ca="1" si="14"/>
        <v>0</v>
      </c>
      <c r="U15" s="2">
        <f t="shared" ca="1" si="15"/>
        <v>0</v>
      </c>
      <c r="W15" s="2">
        <f t="shared" ca="1" si="15"/>
        <v>0</v>
      </c>
      <c r="AO15" s="138"/>
      <c r="AR15" s="3"/>
      <c r="AS15" s="83"/>
      <c r="AZ15" s="138"/>
    </row>
    <row r="16" spans="1:60" x14ac:dyDescent="0.2">
      <c r="A16" s="309" t="s">
        <v>40</v>
      </c>
      <c r="B16" s="244" t="str">
        <f t="shared" ca="1" si="6"/>
        <v/>
      </c>
      <c r="C16" s="244" t="s">
        <v>93</v>
      </c>
      <c r="D16" s="2">
        <f ca="1">COUNTIF(Übersicht!$BA$7:$BA$49,"="&amp;$A16)</f>
        <v>0</v>
      </c>
      <c r="E16" s="3">
        <f t="shared" ca="1" si="7"/>
        <v>0</v>
      </c>
      <c r="F16" s="83" t="str">
        <f t="shared" ca="1" si="8"/>
        <v/>
      </c>
      <c r="I16" s="2">
        <f t="shared" ca="1" si="9"/>
        <v>0</v>
      </c>
      <c r="K16" s="2">
        <f t="shared" ca="1" si="10"/>
        <v>0</v>
      </c>
      <c r="M16" s="2">
        <f t="shared" ca="1" si="11"/>
        <v>0</v>
      </c>
      <c r="O16" s="2">
        <f t="shared" ca="1" si="12"/>
        <v>0</v>
      </c>
      <c r="Q16" s="2">
        <f t="shared" ca="1" si="13"/>
        <v>0</v>
      </c>
      <c r="S16" s="2">
        <f t="shared" ca="1" si="14"/>
        <v>0</v>
      </c>
      <c r="U16" s="2">
        <f t="shared" ca="1" si="15"/>
        <v>0</v>
      </c>
      <c r="W16" s="2">
        <f t="shared" ca="1" si="15"/>
        <v>0</v>
      </c>
      <c r="AO16" s="138"/>
      <c r="AR16" s="3"/>
      <c r="AS16" s="83"/>
      <c r="AZ16" s="138"/>
      <c r="BC16"/>
      <c r="BD16"/>
      <c r="BE16"/>
    </row>
    <row r="17" spans="1:58" x14ac:dyDescent="0.2">
      <c r="A17" s="309" t="s">
        <v>41</v>
      </c>
      <c r="B17" s="244" t="str">
        <f t="shared" ca="1" si="6"/>
        <v/>
      </c>
      <c r="C17" s="244" t="s">
        <v>82</v>
      </c>
      <c r="D17" s="2">
        <f ca="1">COUNTIF(Übersicht!$BA$7:$BA$49,"="&amp;$A17)</f>
        <v>0</v>
      </c>
      <c r="E17" s="3">
        <f t="shared" ca="1" si="7"/>
        <v>0</v>
      </c>
      <c r="F17" s="83" t="str">
        <f t="shared" ca="1" si="8"/>
        <v/>
      </c>
      <c r="I17" s="2">
        <f t="shared" ca="1" si="9"/>
        <v>0</v>
      </c>
      <c r="K17" s="2">
        <f t="shared" ca="1" si="10"/>
        <v>0</v>
      </c>
      <c r="M17" s="2">
        <f t="shared" ca="1" si="11"/>
        <v>0</v>
      </c>
      <c r="O17" s="2">
        <f t="shared" ca="1" si="12"/>
        <v>0</v>
      </c>
      <c r="Q17" s="2">
        <f t="shared" ca="1" si="13"/>
        <v>0</v>
      </c>
      <c r="S17" s="2">
        <f t="shared" ca="1" si="14"/>
        <v>0</v>
      </c>
      <c r="U17" s="2">
        <f t="shared" ca="1" si="15"/>
        <v>0</v>
      </c>
      <c r="W17" s="2">
        <f t="shared" ca="1" si="15"/>
        <v>0</v>
      </c>
      <c r="AO17" s="138"/>
      <c r="AR17" s="3"/>
      <c r="AS17" s="83"/>
      <c r="AZ17" s="138"/>
    </row>
    <row r="18" spans="1:58" x14ac:dyDescent="0.2">
      <c r="A18" s="309" t="s">
        <v>48</v>
      </c>
      <c r="B18" s="244" t="str">
        <f t="shared" ca="1" si="6"/>
        <v/>
      </c>
      <c r="C18" s="244" t="s">
        <v>161</v>
      </c>
      <c r="D18" s="2">
        <f ca="1">COUNTIF(Übersicht!$BA$7:$BA$49,"="&amp;$A18)</f>
        <v>0</v>
      </c>
      <c r="E18" s="3">
        <f t="shared" ca="1" si="7"/>
        <v>0</v>
      </c>
      <c r="F18" s="83" t="str">
        <f t="shared" ca="1" si="8"/>
        <v/>
      </c>
      <c r="I18" s="2">
        <f t="shared" ca="1" si="9"/>
        <v>0</v>
      </c>
      <c r="K18" s="2">
        <f t="shared" ca="1" si="10"/>
        <v>0</v>
      </c>
      <c r="M18" s="2">
        <f t="shared" ca="1" si="11"/>
        <v>0</v>
      </c>
      <c r="O18" s="2">
        <f t="shared" ca="1" si="12"/>
        <v>0</v>
      </c>
      <c r="Q18" s="2">
        <f t="shared" ca="1" si="13"/>
        <v>0</v>
      </c>
      <c r="S18" s="2">
        <f t="shared" ca="1" si="14"/>
        <v>0</v>
      </c>
      <c r="U18" s="2">
        <f t="shared" ca="1" si="15"/>
        <v>0</v>
      </c>
      <c r="W18" s="2">
        <f t="shared" ca="1" si="15"/>
        <v>0</v>
      </c>
      <c r="AO18" s="138"/>
      <c r="AR18" s="3"/>
      <c r="AS18" s="83"/>
      <c r="AZ18" s="138"/>
      <c r="BA18"/>
      <c r="BB18"/>
    </row>
    <row r="19" spans="1:58" x14ac:dyDescent="0.2">
      <c r="A19" s="309" t="s">
        <v>49</v>
      </c>
      <c r="B19" s="244" t="str">
        <f t="shared" ca="1" si="6"/>
        <v/>
      </c>
      <c r="C19" s="244" t="s">
        <v>162</v>
      </c>
      <c r="D19" s="2">
        <f ca="1">COUNTIF(Übersicht!$BA$7:$BA$49,"="&amp;$A19)</f>
        <v>0</v>
      </c>
      <c r="E19" s="3">
        <f t="shared" ca="1" si="7"/>
        <v>0</v>
      </c>
      <c r="F19" s="83" t="str">
        <f t="shared" ca="1" si="8"/>
        <v/>
      </c>
      <c r="I19" s="2">
        <f t="shared" ca="1" si="9"/>
        <v>0</v>
      </c>
      <c r="K19" s="2">
        <f t="shared" ca="1" si="10"/>
        <v>0</v>
      </c>
      <c r="M19" s="2">
        <f t="shared" ca="1" si="11"/>
        <v>0</v>
      </c>
      <c r="O19" s="2">
        <f t="shared" ca="1" si="12"/>
        <v>0</v>
      </c>
      <c r="Q19" s="2">
        <f t="shared" ca="1" si="13"/>
        <v>0</v>
      </c>
      <c r="S19" s="2">
        <f t="shared" ca="1" si="14"/>
        <v>0</v>
      </c>
      <c r="U19" s="2">
        <f t="shared" ca="1" si="15"/>
        <v>0</v>
      </c>
      <c r="W19" s="2">
        <f t="shared" ca="1" si="15"/>
        <v>0</v>
      </c>
      <c r="AO19" s="138"/>
      <c r="AR19" s="3"/>
      <c r="AS19" s="83"/>
      <c r="AZ19" s="138"/>
      <c r="BC19"/>
      <c r="BD19"/>
      <c r="BE19"/>
    </row>
    <row r="20" spans="1:58" x14ac:dyDescent="0.2">
      <c r="A20" s="309" t="s">
        <v>185</v>
      </c>
      <c r="B20" s="244" t="str">
        <f t="shared" ca="1" si="6"/>
        <v/>
      </c>
      <c r="C20" s="244" t="s">
        <v>163</v>
      </c>
      <c r="D20" s="2">
        <f ca="1">COUNTIF(Übersicht!$BA$7:$BA$49,"="&amp;$A20)</f>
        <v>0</v>
      </c>
      <c r="E20" s="3">
        <f t="shared" ca="1" si="7"/>
        <v>0</v>
      </c>
      <c r="F20" s="83" t="str">
        <f t="shared" ca="1" si="8"/>
        <v/>
      </c>
      <c r="I20" s="2">
        <f t="shared" ca="1" si="9"/>
        <v>0</v>
      </c>
      <c r="K20" s="2">
        <f t="shared" ca="1" si="10"/>
        <v>0</v>
      </c>
      <c r="M20" s="2">
        <f t="shared" ca="1" si="11"/>
        <v>0</v>
      </c>
      <c r="O20" s="2">
        <f t="shared" ca="1" si="12"/>
        <v>0</v>
      </c>
      <c r="Q20" s="2">
        <f t="shared" ca="1" si="13"/>
        <v>0</v>
      </c>
      <c r="S20" s="2">
        <f t="shared" ca="1" si="14"/>
        <v>0</v>
      </c>
      <c r="U20" s="2">
        <f t="shared" ca="1" si="15"/>
        <v>0</v>
      </c>
      <c r="W20" s="2">
        <f t="shared" ca="1" si="15"/>
        <v>0</v>
      </c>
      <c r="AO20" s="138"/>
      <c r="AR20" s="3"/>
      <c r="AS20" s="83"/>
      <c r="AZ20" s="138"/>
      <c r="BA20"/>
      <c r="BB20"/>
    </row>
    <row r="21" spans="1:58" x14ac:dyDescent="0.2">
      <c r="A21" s="309" t="s">
        <v>186</v>
      </c>
      <c r="B21" s="244" t="str">
        <f t="shared" ca="1" si="6"/>
        <v/>
      </c>
      <c r="C21" s="244" t="s">
        <v>164</v>
      </c>
      <c r="D21" s="2">
        <f ca="1">COUNTIF(Übersicht!$BA$7:$BA$49,"="&amp;$A21)</f>
        <v>0</v>
      </c>
      <c r="E21" s="3">
        <f t="shared" ca="1" si="7"/>
        <v>0</v>
      </c>
      <c r="F21" s="83" t="str">
        <f t="shared" ca="1" si="8"/>
        <v/>
      </c>
      <c r="I21" s="2">
        <f t="shared" ca="1" si="9"/>
        <v>0</v>
      </c>
      <c r="K21" s="2">
        <f t="shared" ca="1" si="10"/>
        <v>0</v>
      </c>
      <c r="M21" s="2">
        <f t="shared" ca="1" si="11"/>
        <v>0</v>
      </c>
      <c r="O21" s="2">
        <f t="shared" ca="1" si="12"/>
        <v>0</v>
      </c>
      <c r="Q21" s="2">
        <f t="shared" ca="1" si="13"/>
        <v>0</v>
      </c>
      <c r="S21" s="2">
        <f t="shared" ca="1" si="14"/>
        <v>0</v>
      </c>
      <c r="U21" s="2">
        <f t="shared" ca="1" si="15"/>
        <v>0</v>
      </c>
      <c r="W21" s="2">
        <f t="shared" ca="1" si="15"/>
        <v>0</v>
      </c>
      <c r="AO21" s="138"/>
      <c r="AR21" s="3"/>
      <c r="AS21" s="83"/>
      <c r="AZ21" s="138"/>
    </row>
    <row r="22" spans="1:58" x14ac:dyDescent="0.2">
      <c r="A22" s="309" t="s">
        <v>187</v>
      </c>
      <c r="B22" s="244" t="str">
        <f t="shared" ca="1" si="6"/>
        <v/>
      </c>
      <c r="C22" s="244" t="s">
        <v>165</v>
      </c>
      <c r="D22" s="2">
        <f ca="1">COUNTIF(Übersicht!$BA$7:$BA$49,"="&amp;$A22)</f>
        <v>0</v>
      </c>
      <c r="E22" s="3">
        <f t="shared" ca="1" si="7"/>
        <v>0</v>
      </c>
      <c r="F22" s="83" t="str">
        <f t="shared" ca="1" si="8"/>
        <v/>
      </c>
      <c r="I22" s="2">
        <f t="shared" ca="1" si="9"/>
        <v>0</v>
      </c>
      <c r="K22" s="2">
        <f t="shared" ca="1" si="10"/>
        <v>0</v>
      </c>
      <c r="M22" s="2">
        <f t="shared" ca="1" si="11"/>
        <v>0</v>
      </c>
      <c r="O22" s="2">
        <f t="shared" ca="1" si="12"/>
        <v>0</v>
      </c>
      <c r="Q22" s="2">
        <f t="shared" ca="1" si="13"/>
        <v>0</v>
      </c>
      <c r="S22" s="2">
        <f t="shared" ca="1" si="14"/>
        <v>0</v>
      </c>
      <c r="U22" s="2">
        <f t="shared" ca="1" si="15"/>
        <v>0</v>
      </c>
      <c r="W22" s="2">
        <f t="shared" ca="1" si="15"/>
        <v>0</v>
      </c>
      <c r="AO22" s="138"/>
      <c r="AR22" s="3"/>
      <c r="AS22" s="83"/>
      <c r="AZ22" s="138"/>
    </row>
    <row r="23" spans="1:58" x14ac:dyDescent="0.2">
      <c r="A23" s="309" t="s">
        <v>188</v>
      </c>
      <c r="B23" s="244" t="str">
        <f t="shared" ca="1" si="6"/>
        <v/>
      </c>
      <c r="C23" s="244" t="s">
        <v>166</v>
      </c>
      <c r="D23" s="2">
        <f ca="1">COUNTIF(Übersicht!$BA$7:$BA$49,"="&amp;$A23)</f>
        <v>0</v>
      </c>
      <c r="E23" s="3">
        <f t="shared" ca="1" si="7"/>
        <v>0</v>
      </c>
      <c r="F23" s="83" t="str">
        <f t="shared" ca="1" si="8"/>
        <v/>
      </c>
      <c r="I23" s="2">
        <f t="shared" ca="1" si="9"/>
        <v>0</v>
      </c>
      <c r="K23" s="2">
        <f t="shared" ca="1" si="10"/>
        <v>0</v>
      </c>
      <c r="M23" s="2">
        <f t="shared" ca="1" si="11"/>
        <v>0</v>
      </c>
      <c r="O23" s="2">
        <f t="shared" ca="1" si="12"/>
        <v>0</v>
      </c>
      <c r="Q23" s="2">
        <f t="shared" ca="1" si="13"/>
        <v>0</v>
      </c>
      <c r="S23" s="2">
        <f t="shared" ca="1" si="14"/>
        <v>0</v>
      </c>
      <c r="U23" s="2">
        <f t="shared" ca="1" si="15"/>
        <v>0</v>
      </c>
      <c r="W23" s="2">
        <f t="shared" ca="1" si="15"/>
        <v>0</v>
      </c>
      <c r="AO23" s="138"/>
      <c r="AR23" s="3"/>
      <c r="AS23" s="83"/>
      <c r="AZ23" s="138"/>
      <c r="BA23"/>
      <c r="BC23"/>
      <c r="BD23"/>
      <c r="BE23"/>
      <c r="BF23"/>
    </row>
    <row r="24" spans="1:58" x14ac:dyDescent="0.2">
      <c r="A24" s="309" t="s">
        <v>189</v>
      </c>
      <c r="B24" s="244" t="str">
        <f t="shared" ca="1" si="6"/>
        <v/>
      </c>
      <c r="C24" s="244" t="s">
        <v>18</v>
      </c>
      <c r="D24" s="2">
        <f ca="1">COUNTIF(Übersicht!$BA$7:$BA$49,"="&amp;$A24)</f>
        <v>0</v>
      </c>
      <c r="E24" s="3">
        <f t="shared" ca="1" si="7"/>
        <v>0</v>
      </c>
      <c r="F24" s="83" t="str">
        <f t="shared" ca="1" si="8"/>
        <v/>
      </c>
      <c r="I24" s="2">
        <f t="shared" ca="1" si="9"/>
        <v>0</v>
      </c>
      <c r="K24" s="2">
        <f t="shared" ca="1" si="10"/>
        <v>0</v>
      </c>
      <c r="M24" s="2">
        <f t="shared" ca="1" si="11"/>
        <v>0</v>
      </c>
      <c r="O24" s="2">
        <f t="shared" ca="1" si="12"/>
        <v>0</v>
      </c>
      <c r="Q24" s="2">
        <f t="shared" ca="1" si="13"/>
        <v>0</v>
      </c>
      <c r="S24" s="2">
        <f t="shared" ca="1" si="14"/>
        <v>0</v>
      </c>
      <c r="U24" s="2">
        <f t="shared" ca="1" si="15"/>
        <v>0</v>
      </c>
      <c r="W24" s="2">
        <f t="shared" ca="1" si="15"/>
        <v>0</v>
      </c>
      <c r="AO24" s="138"/>
      <c r="AR24" s="3"/>
      <c r="AS24" s="83"/>
      <c r="AZ24" s="138"/>
    </row>
    <row r="25" spans="1:58" x14ac:dyDescent="0.2">
      <c r="A25" s="309" t="s">
        <v>190</v>
      </c>
      <c r="B25" s="244" t="str">
        <f t="shared" ca="1" si="6"/>
        <v/>
      </c>
      <c r="C25" s="244" t="s">
        <v>118</v>
      </c>
      <c r="D25" s="2">
        <f ca="1">COUNTIF(Übersicht!$BA$7:$BA$49,"="&amp;$A25)</f>
        <v>0</v>
      </c>
      <c r="E25" s="3">
        <f t="shared" ca="1" si="7"/>
        <v>0</v>
      </c>
      <c r="F25" s="83" t="str">
        <f t="shared" ca="1" si="8"/>
        <v/>
      </c>
      <c r="I25" s="2">
        <f t="shared" ca="1" si="9"/>
        <v>0</v>
      </c>
      <c r="K25" s="2">
        <f t="shared" ca="1" si="10"/>
        <v>0</v>
      </c>
      <c r="M25" s="2">
        <f t="shared" ca="1" si="11"/>
        <v>0</v>
      </c>
      <c r="O25" s="2">
        <f t="shared" ca="1" si="12"/>
        <v>0</v>
      </c>
      <c r="Q25" s="2">
        <f t="shared" ca="1" si="13"/>
        <v>0</v>
      </c>
      <c r="S25" s="2">
        <f t="shared" ca="1" si="14"/>
        <v>0</v>
      </c>
      <c r="U25" s="2">
        <f t="shared" ca="1" si="15"/>
        <v>0</v>
      </c>
      <c r="W25" s="2">
        <f t="shared" ca="1" si="15"/>
        <v>0</v>
      </c>
      <c r="AO25" s="138"/>
      <c r="AR25" s="3"/>
      <c r="AS25" s="83"/>
      <c r="AZ25" s="138"/>
      <c r="BF25"/>
    </row>
    <row r="26" spans="1:58" x14ac:dyDescent="0.2">
      <c r="A26" s="309" t="s">
        <v>191</v>
      </c>
      <c r="B26" s="244" t="str">
        <f t="shared" ca="1" si="6"/>
        <v/>
      </c>
      <c r="C26" s="244" t="s">
        <v>104</v>
      </c>
      <c r="D26" s="2">
        <f ca="1">COUNTIF(Übersicht!$BA$7:$BA$49,"="&amp;$A26)</f>
        <v>0</v>
      </c>
      <c r="E26" s="3">
        <f t="shared" ca="1" si="7"/>
        <v>0</v>
      </c>
      <c r="F26" s="83" t="str">
        <f t="shared" ca="1" si="8"/>
        <v/>
      </c>
      <c r="I26" s="2">
        <f t="shared" ca="1" si="9"/>
        <v>0</v>
      </c>
      <c r="K26" s="2">
        <f t="shared" ca="1" si="10"/>
        <v>0</v>
      </c>
      <c r="M26" s="2">
        <f t="shared" ca="1" si="11"/>
        <v>0</v>
      </c>
      <c r="O26" s="2">
        <f t="shared" ca="1" si="12"/>
        <v>0</v>
      </c>
      <c r="Q26" s="2">
        <f t="shared" ca="1" si="13"/>
        <v>0</v>
      </c>
      <c r="S26" s="2">
        <f t="shared" ca="1" si="14"/>
        <v>0</v>
      </c>
      <c r="U26" s="2">
        <f t="shared" ca="1" si="15"/>
        <v>0</v>
      </c>
      <c r="W26" s="2">
        <f t="shared" ca="1" si="15"/>
        <v>0</v>
      </c>
      <c r="AO26" s="138"/>
      <c r="AR26" s="3"/>
      <c r="AS26" s="83"/>
      <c r="AZ26" s="138"/>
      <c r="BF26"/>
    </row>
    <row r="27" spans="1:58" x14ac:dyDescent="0.2">
      <c r="A27" s="309" t="s">
        <v>192</v>
      </c>
      <c r="B27" s="244" t="str">
        <f t="shared" ca="1" si="6"/>
        <v/>
      </c>
      <c r="C27" s="244" t="s">
        <v>251</v>
      </c>
      <c r="D27" s="2">
        <f ca="1">COUNTIF(Übersicht!$BA$7:$BA$49,"="&amp;$A27)</f>
        <v>0</v>
      </c>
      <c r="E27" s="3">
        <f t="shared" ca="1" si="7"/>
        <v>0</v>
      </c>
      <c r="F27" s="83" t="str">
        <f t="shared" ca="1" si="8"/>
        <v/>
      </c>
      <c r="I27" s="2">
        <f t="shared" ca="1" si="9"/>
        <v>0</v>
      </c>
      <c r="K27" s="2">
        <f t="shared" ca="1" si="10"/>
        <v>0</v>
      </c>
      <c r="M27" s="2">
        <f t="shared" ca="1" si="11"/>
        <v>0</v>
      </c>
      <c r="O27" s="2">
        <f t="shared" ca="1" si="12"/>
        <v>0</v>
      </c>
      <c r="Q27" s="2">
        <f t="shared" ca="1" si="13"/>
        <v>0</v>
      </c>
      <c r="S27" s="2">
        <f t="shared" ca="1" si="14"/>
        <v>0</v>
      </c>
      <c r="U27" s="2">
        <f t="shared" ca="1" si="15"/>
        <v>0</v>
      </c>
      <c r="W27" s="2">
        <f t="shared" ca="1" si="15"/>
        <v>0</v>
      </c>
      <c r="AO27" s="138"/>
      <c r="AR27" s="3"/>
      <c r="AS27" s="83"/>
      <c r="AZ27" s="138"/>
    </row>
    <row r="28" spans="1:58" x14ac:dyDescent="0.2">
      <c r="A28" s="309" t="s">
        <v>267</v>
      </c>
      <c r="B28" s="244" t="str">
        <f t="shared" ca="1" si="6"/>
        <v/>
      </c>
      <c r="C28" s="244" t="s">
        <v>268</v>
      </c>
      <c r="D28" s="2">
        <f ca="1">COUNTIF(Übersicht!$BA$7:$BA$49,"="&amp;$A28)</f>
        <v>0</v>
      </c>
      <c r="E28" s="3">
        <f t="shared" ca="1" si="7"/>
        <v>0</v>
      </c>
      <c r="F28" s="83" t="str">
        <f t="shared" ca="1" si="8"/>
        <v/>
      </c>
      <c r="I28" s="2">
        <f t="shared" ca="1" si="9"/>
        <v>0</v>
      </c>
      <c r="K28" s="2">
        <f t="shared" ca="1" si="10"/>
        <v>0</v>
      </c>
      <c r="M28" s="2">
        <f t="shared" ca="1" si="11"/>
        <v>0</v>
      </c>
      <c r="O28" s="2">
        <f t="shared" ca="1" si="12"/>
        <v>0</v>
      </c>
      <c r="Q28" s="2">
        <f t="shared" ca="1" si="13"/>
        <v>0</v>
      </c>
      <c r="S28" s="2">
        <f t="shared" ca="1" si="14"/>
        <v>0</v>
      </c>
      <c r="U28" s="2">
        <f t="shared" ca="1" si="15"/>
        <v>0</v>
      </c>
      <c r="W28" s="2">
        <f t="shared" ca="1" si="15"/>
        <v>0</v>
      </c>
      <c r="AO28" s="138"/>
      <c r="AR28" s="3"/>
      <c r="AS28" s="83"/>
      <c r="AZ28" s="138"/>
      <c r="BC28"/>
      <c r="BD28"/>
      <c r="BE28"/>
    </row>
    <row r="29" spans="1:58" x14ac:dyDescent="0.2">
      <c r="A29" s="309" t="s">
        <v>193</v>
      </c>
      <c r="B29" s="244" t="str">
        <f t="shared" ca="1" si="6"/>
        <v/>
      </c>
      <c r="C29" s="244" t="s">
        <v>252</v>
      </c>
      <c r="D29" s="2">
        <f ca="1">COUNTIF(Übersicht!$BA$7:$BA$49,"="&amp;$A29)</f>
        <v>0</v>
      </c>
      <c r="E29" s="3">
        <f t="shared" ca="1" si="7"/>
        <v>0</v>
      </c>
      <c r="F29" s="83" t="str">
        <f t="shared" ca="1" si="8"/>
        <v/>
      </c>
      <c r="I29" s="2">
        <f t="shared" ca="1" si="9"/>
        <v>0</v>
      </c>
      <c r="K29" s="2">
        <f t="shared" ca="1" si="10"/>
        <v>0</v>
      </c>
      <c r="M29" s="2">
        <f t="shared" ca="1" si="11"/>
        <v>0</v>
      </c>
      <c r="O29" s="2">
        <f t="shared" ca="1" si="12"/>
        <v>0</v>
      </c>
      <c r="Q29" s="2">
        <f t="shared" ca="1" si="13"/>
        <v>0</v>
      </c>
      <c r="S29" s="2">
        <f t="shared" ca="1" si="14"/>
        <v>0</v>
      </c>
      <c r="U29" s="2">
        <f t="shared" ca="1" si="15"/>
        <v>0</v>
      </c>
      <c r="W29" s="2">
        <f t="shared" ca="1" si="15"/>
        <v>0</v>
      </c>
      <c r="AO29" s="138"/>
      <c r="AR29" s="3"/>
      <c r="AS29" s="83"/>
      <c r="AZ29" s="138"/>
      <c r="BF29"/>
    </row>
    <row r="30" spans="1:58" x14ac:dyDescent="0.2">
      <c r="A30" s="309" t="s">
        <v>194</v>
      </c>
      <c r="B30" s="244" t="str">
        <f t="shared" ca="1" si="6"/>
        <v/>
      </c>
      <c r="C30" s="244" t="s">
        <v>253</v>
      </c>
      <c r="D30" s="2">
        <f ca="1">COUNTIF(Übersicht!$BA$7:$BA$49,"="&amp;$A30)</f>
        <v>0</v>
      </c>
      <c r="E30" s="3">
        <f t="shared" ca="1" si="7"/>
        <v>0</v>
      </c>
      <c r="F30" s="83" t="str">
        <f t="shared" ca="1" si="8"/>
        <v/>
      </c>
      <c r="I30" s="2">
        <f t="shared" ca="1" si="9"/>
        <v>0</v>
      </c>
      <c r="K30" s="2">
        <f t="shared" ca="1" si="10"/>
        <v>0</v>
      </c>
      <c r="M30" s="2">
        <f t="shared" ca="1" si="11"/>
        <v>0</v>
      </c>
      <c r="O30" s="2">
        <f t="shared" ca="1" si="12"/>
        <v>0</v>
      </c>
      <c r="Q30" s="2">
        <f t="shared" ca="1" si="13"/>
        <v>0</v>
      </c>
      <c r="S30" s="2">
        <f t="shared" ca="1" si="14"/>
        <v>0</v>
      </c>
      <c r="U30" s="2">
        <f t="shared" ca="1" si="15"/>
        <v>0</v>
      </c>
      <c r="W30" s="2">
        <f t="shared" ca="1" si="15"/>
        <v>0</v>
      </c>
      <c r="AO30" s="138"/>
      <c r="AR30" s="3"/>
      <c r="AS30" s="83"/>
      <c r="AZ30" s="138"/>
      <c r="BB30"/>
      <c r="BC30"/>
      <c r="BD30"/>
      <c r="BE30"/>
    </row>
    <row r="31" spans="1:58" x14ac:dyDescent="0.2">
      <c r="A31" s="309" t="s">
        <v>195</v>
      </c>
      <c r="B31" s="244" t="str">
        <f t="shared" ca="1" si="6"/>
        <v/>
      </c>
      <c r="C31" s="244" t="s">
        <v>254</v>
      </c>
      <c r="D31" s="2">
        <f ca="1">COUNTIF(Übersicht!$BA$7:$BA$49,"="&amp;$A31)</f>
        <v>0</v>
      </c>
      <c r="E31" s="3">
        <f t="shared" ca="1" si="7"/>
        <v>0</v>
      </c>
      <c r="F31" s="83" t="str">
        <f t="shared" ca="1" si="8"/>
        <v/>
      </c>
      <c r="I31" s="2">
        <f t="shared" ca="1" si="9"/>
        <v>0</v>
      </c>
      <c r="K31" s="2">
        <f t="shared" ca="1" si="10"/>
        <v>0</v>
      </c>
      <c r="M31" s="2">
        <f t="shared" ca="1" si="11"/>
        <v>0</v>
      </c>
      <c r="O31" s="2">
        <f t="shared" ca="1" si="12"/>
        <v>0</v>
      </c>
      <c r="Q31" s="2">
        <f t="shared" ca="1" si="13"/>
        <v>0</v>
      </c>
      <c r="S31" s="2">
        <f t="shared" ca="1" si="14"/>
        <v>0</v>
      </c>
      <c r="U31" s="2">
        <f t="shared" ca="1" si="15"/>
        <v>0</v>
      </c>
      <c r="W31" s="2">
        <f t="shared" ca="1" si="15"/>
        <v>0</v>
      </c>
      <c r="AO31" s="138"/>
      <c r="AR31" s="3"/>
      <c r="AS31" s="83"/>
      <c r="AZ31" s="138"/>
    </row>
    <row r="32" spans="1:58" x14ac:dyDescent="0.2">
      <c r="A32" s="309" t="s">
        <v>196</v>
      </c>
      <c r="B32" s="244" t="str">
        <f t="shared" ca="1" si="6"/>
        <v/>
      </c>
      <c r="C32" s="244" t="s">
        <v>255</v>
      </c>
      <c r="D32" s="2">
        <f ca="1">COUNTIF(Übersicht!$BA$7:$BA$49,"="&amp;$A32)</f>
        <v>0</v>
      </c>
      <c r="E32" s="3">
        <f t="shared" ca="1" si="7"/>
        <v>0</v>
      </c>
      <c r="F32" s="83" t="str">
        <f t="shared" ca="1" si="8"/>
        <v/>
      </c>
      <c r="I32" s="2">
        <f t="shared" ca="1" si="9"/>
        <v>0</v>
      </c>
      <c r="K32" s="2">
        <f t="shared" ca="1" si="10"/>
        <v>0</v>
      </c>
      <c r="M32" s="2">
        <f t="shared" ca="1" si="11"/>
        <v>0</v>
      </c>
      <c r="O32" s="2">
        <f t="shared" ca="1" si="12"/>
        <v>0</v>
      </c>
      <c r="Q32" s="2">
        <f t="shared" ca="1" si="13"/>
        <v>0</v>
      </c>
      <c r="S32" s="2">
        <f t="shared" ca="1" si="14"/>
        <v>0</v>
      </c>
      <c r="U32" s="2">
        <f t="shared" ca="1" si="15"/>
        <v>0</v>
      </c>
      <c r="W32" s="2">
        <f t="shared" ca="1" si="15"/>
        <v>0</v>
      </c>
      <c r="AO32" s="138"/>
      <c r="AR32" s="3"/>
      <c r="AS32" s="83"/>
      <c r="AZ32" s="138"/>
      <c r="BA32"/>
    </row>
    <row r="33" spans="1:60" x14ac:dyDescent="0.2">
      <c r="A33" s="309" t="s">
        <v>197</v>
      </c>
      <c r="B33" s="244" t="str">
        <f t="shared" ca="1" si="6"/>
        <v>Porsche Club Hamburg e.V.</v>
      </c>
      <c r="C33" s="244" t="s">
        <v>88</v>
      </c>
      <c r="D33" s="2">
        <f ca="1">COUNTIF(Übersicht!$BA$7:$BA$49,"="&amp;$A33)</f>
        <v>1</v>
      </c>
      <c r="E33" s="3">
        <f t="shared" ca="1" si="7"/>
        <v>3</v>
      </c>
      <c r="F33" s="83">
        <f t="shared" ca="1" si="8"/>
        <v>0.05</v>
      </c>
      <c r="I33" s="2">
        <f t="shared" ca="1" si="9"/>
        <v>1</v>
      </c>
      <c r="K33" s="2">
        <f t="shared" ca="1" si="10"/>
        <v>1</v>
      </c>
      <c r="M33" s="2">
        <f t="shared" ca="1" si="11"/>
        <v>1</v>
      </c>
      <c r="O33" s="2">
        <f t="shared" ca="1" si="12"/>
        <v>0</v>
      </c>
      <c r="Q33" s="2">
        <f t="shared" ca="1" si="13"/>
        <v>0</v>
      </c>
      <c r="S33" s="2">
        <f t="shared" ca="1" si="14"/>
        <v>0</v>
      </c>
      <c r="U33" s="2">
        <f t="shared" ca="1" si="15"/>
        <v>0</v>
      </c>
      <c r="W33" s="2">
        <f t="shared" ca="1" si="15"/>
        <v>0</v>
      </c>
      <c r="AO33" s="138"/>
      <c r="AR33" s="3"/>
      <c r="AS33" s="83"/>
      <c r="AZ33" s="138"/>
      <c r="BG33"/>
    </row>
    <row r="34" spans="1:60" x14ac:dyDescent="0.2">
      <c r="A34" s="309" t="s">
        <v>198</v>
      </c>
      <c r="B34" s="244" t="str">
        <f t="shared" ca="1" si="6"/>
        <v>Porsche Club Heilbronn/Hohenlohe e.V.</v>
      </c>
      <c r="C34" s="244" t="s">
        <v>108</v>
      </c>
      <c r="D34" s="2">
        <f ca="1">COUNTIF(Übersicht!$BA$7:$BA$49,"="&amp;$A34)</f>
        <v>1</v>
      </c>
      <c r="E34" s="3">
        <f t="shared" ca="1" si="7"/>
        <v>1</v>
      </c>
      <c r="F34" s="83">
        <f t="shared" ca="1" si="8"/>
        <v>1.6666666666666666E-2</v>
      </c>
      <c r="I34" s="2">
        <f t="shared" ca="1" si="9"/>
        <v>0</v>
      </c>
      <c r="K34" s="2">
        <f t="shared" ca="1" si="10"/>
        <v>0</v>
      </c>
      <c r="M34" s="2">
        <f t="shared" ca="1" si="11"/>
        <v>1</v>
      </c>
      <c r="O34" s="2">
        <f t="shared" ca="1" si="12"/>
        <v>0</v>
      </c>
      <c r="Q34" s="2">
        <f t="shared" ca="1" si="13"/>
        <v>0</v>
      </c>
      <c r="S34" s="2">
        <f t="shared" ca="1" si="14"/>
        <v>0</v>
      </c>
      <c r="U34" s="2">
        <f t="shared" ca="1" si="15"/>
        <v>0</v>
      </c>
      <c r="W34" s="2">
        <f t="shared" ca="1" si="15"/>
        <v>0</v>
      </c>
      <c r="AO34" s="138"/>
      <c r="AR34" s="3"/>
      <c r="AS34" s="83"/>
      <c r="AZ34" s="138"/>
      <c r="BG34"/>
    </row>
    <row r="35" spans="1:60" x14ac:dyDescent="0.2">
      <c r="A35" s="309" t="s">
        <v>199</v>
      </c>
      <c r="B35" s="244" t="str">
        <f t="shared" ca="1" si="6"/>
        <v/>
      </c>
      <c r="C35" s="244" t="s">
        <v>256</v>
      </c>
      <c r="D35" s="2">
        <f ca="1">COUNTIF(Übersicht!$BA$7:$BA$49,"="&amp;$A35)</f>
        <v>0</v>
      </c>
      <c r="E35" s="3">
        <f t="shared" ca="1" si="7"/>
        <v>0</v>
      </c>
      <c r="F35" s="83" t="str">
        <f t="shared" ca="1" si="8"/>
        <v/>
      </c>
      <c r="I35" s="2">
        <f t="shared" ca="1" si="9"/>
        <v>0</v>
      </c>
      <c r="K35" s="2">
        <f t="shared" ca="1" si="10"/>
        <v>0</v>
      </c>
      <c r="M35" s="2">
        <f t="shared" ca="1" si="11"/>
        <v>0</v>
      </c>
      <c r="O35" s="2">
        <f t="shared" ca="1" si="12"/>
        <v>0</v>
      </c>
      <c r="Q35" s="2">
        <f t="shared" ca="1" si="13"/>
        <v>0</v>
      </c>
      <c r="S35" s="2">
        <f t="shared" ca="1" si="14"/>
        <v>0</v>
      </c>
      <c r="U35" s="2">
        <f t="shared" ca="1" si="15"/>
        <v>0</v>
      </c>
      <c r="W35" s="2">
        <f t="shared" ca="1" si="15"/>
        <v>0</v>
      </c>
      <c r="AO35" s="138"/>
      <c r="AR35" s="3"/>
      <c r="AS35" s="83"/>
      <c r="AZ35" s="138"/>
    </row>
    <row r="36" spans="1:60" x14ac:dyDescent="0.2">
      <c r="A36" s="309" t="s">
        <v>200</v>
      </c>
      <c r="B36" s="244" t="str">
        <f t="shared" ca="1" si="6"/>
        <v/>
      </c>
      <c r="C36" s="244" t="s">
        <v>257</v>
      </c>
      <c r="D36" s="2">
        <f ca="1">COUNTIF(Übersicht!$BA$7:$BA$49,"="&amp;$A36)</f>
        <v>0</v>
      </c>
      <c r="E36" s="3">
        <f t="shared" ca="1" si="7"/>
        <v>0</v>
      </c>
      <c r="F36" s="83" t="str">
        <f t="shared" ca="1" si="8"/>
        <v/>
      </c>
      <c r="I36" s="2">
        <f t="shared" ca="1" si="9"/>
        <v>0</v>
      </c>
      <c r="K36" s="2">
        <f t="shared" ca="1" si="10"/>
        <v>0</v>
      </c>
      <c r="M36" s="2">
        <f t="shared" ca="1" si="11"/>
        <v>0</v>
      </c>
      <c r="O36" s="2">
        <f t="shared" ca="1" si="12"/>
        <v>0</v>
      </c>
      <c r="Q36" s="2">
        <f t="shared" ca="1" si="13"/>
        <v>0</v>
      </c>
      <c r="S36" s="2">
        <f t="shared" ca="1" si="14"/>
        <v>0</v>
      </c>
      <c r="U36" s="2">
        <f t="shared" ca="1" si="15"/>
        <v>0</v>
      </c>
      <c r="W36" s="2">
        <f t="shared" ca="1" si="15"/>
        <v>0</v>
      </c>
      <c r="AO36" s="138"/>
      <c r="AR36" s="3"/>
      <c r="AS36" s="83"/>
      <c r="AZ36" s="138"/>
    </row>
    <row r="37" spans="1:60" x14ac:dyDescent="0.2">
      <c r="A37" s="81" t="s">
        <v>574</v>
      </c>
      <c r="B37" s="244" t="str">
        <f t="shared" ca="1" si="6"/>
        <v/>
      </c>
      <c r="C37" s="244" t="s">
        <v>575</v>
      </c>
      <c r="D37" s="2">
        <f ca="1">COUNTIF(Übersicht!$BA$7:$BA$49,"="&amp;$A37)</f>
        <v>0</v>
      </c>
      <c r="E37" s="3">
        <f t="shared" ca="1" si="7"/>
        <v>0</v>
      </c>
      <c r="F37" s="83" t="str">
        <f t="shared" ca="1" si="8"/>
        <v/>
      </c>
      <c r="I37" s="2">
        <f t="shared" ca="1" si="9"/>
        <v>0</v>
      </c>
      <c r="K37" s="2">
        <f t="shared" ca="1" si="10"/>
        <v>0</v>
      </c>
      <c r="M37" s="2">
        <f t="shared" ca="1" si="11"/>
        <v>0</v>
      </c>
      <c r="O37" s="2">
        <f t="shared" ca="1" si="12"/>
        <v>0</v>
      </c>
      <c r="Q37" s="2">
        <f t="shared" ca="1" si="13"/>
        <v>0</v>
      </c>
      <c r="S37" s="2">
        <f t="shared" ca="1" si="14"/>
        <v>0</v>
      </c>
      <c r="U37" s="2">
        <f t="shared" ca="1" si="15"/>
        <v>0</v>
      </c>
      <c r="W37" s="2">
        <f t="shared" ca="1" si="15"/>
        <v>0</v>
      </c>
      <c r="AO37" s="138"/>
      <c r="AR37" s="3"/>
      <c r="AS37" s="83"/>
      <c r="AZ37" s="138"/>
    </row>
    <row r="38" spans="1:60" x14ac:dyDescent="0.2">
      <c r="A38" s="309" t="s">
        <v>201</v>
      </c>
      <c r="B38" s="244" t="str">
        <f t="shared" ca="1" si="6"/>
        <v/>
      </c>
      <c r="C38" s="244" t="s">
        <v>258</v>
      </c>
      <c r="D38" s="2">
        <f ca="1">COUNTIF(Übersicht!$BA$7:$BA$49,"="&amp;$A38)</f>
        <v>0</v>
      </c>
      <c r="E38" s="3">
        <f t="shared" ca="1" si="7"/>
        <v>0</v>
      </c>
      <c r="F38" s="83" t="str">
        <f t="shared" ca="1" si="8"/>
        <v/>
      </c>
      <c r="I38" s="2">
        <f t="shared" ca="1" si="9"/>
        <v>0</v>
      </c>
      <c r="K38" s="2">
        <f t="shared" ca="1" si="10"/>
        <v>0</v>
      </c>
      <c r="M38" s="2">
        <f t="shared" ca="1" si="11"/>
        <v>0</v>
      </c>
      <c r="O38" s="2">
        <f t="shared" ca="1" si="12"/>
        <v>0</v>
      </c>
      <c r="Q38" s="2">
        <f t="shared" ca="1" si="13"/>
        <v>0</v>
      </c>
      <c r="S38" s="2">
        <f t="shared" ca="1" si="14"/>
        <v>0</v>
      </c>
      <c r="U38" s="2">
        <f t="shared" ca="1" si="15"/>
        <v>0</v>
      </c>
      <c r="W38" s="2">
        <f t="shared" ca="1" si="15"/>
        <v>0</v>
      </c>
      <c r="AO38" s="138"/>
      <c r="AR38" s="3"/>
      <c r="AS38" s="83"/>
      <c r="AZ38" s="138"/>
    </row>
    <row r="39" spans="1:60" x14ac:dyDescent="0.2">
      <c r="A39" s="309" t="s">
        <v>202</v>
      </c>
      <c r="B39" s="244" t="str">
        <f t="shared" ca="1" si="6"/>
        <v>Porsche Club Inntal e.V.</v>
      </c>
      <c r="C39" s="244" t="s">
        <v>259</v>
      </c>
      <c r="D39" s="2">
        <f ca="1">COUNTIF(Übersicht!$BA$7:$BA$49,"="&amp;$A39)</f>
        <v>5</v>
      </c>
      <c r="E39" s="3">
        <f t="shared" ca="1" si="7"/>
        <v>9</v>
      </c>
      <c r="F39" s="83">
        <f t="shared" ca="1" si="8"/>
        <v>0.15</v>
      </c>
      <c r="I39" s="2">
        <f t="shared" ca="1" si="9"/>
        <v>3</v>
      </c>
      <c r="K39" s="2">
        <f t="shared" ca="1" si="10"/>
        <v>3</v>
      </c>
      <c r="M39" s="2">
        <f t="shared" ca="1" si="11"/>
        <v>3</v>
      </c>
      <c r="O39" s="2">
        <f t="shared" ca="1" si="12"/>
        <v>0</v>
      </c>
      <c r="Q39" s="2">
        <f t="shared" ca="1" si="13"/>
        <v>0</v>
      </c>
      <c r="S39" s="2">
        <f t="shared" ca="1" si="14"/>
        <v>0</v>
      </c>
      <c r="U39" s="2">
        <f t="shared" ca="1" si="15"/>
        <v>0</v>
      </c>
      <c r="W39" s="2">
        <f t="shared" ca="1" si="15"/>
        <v>0</v>
      </c>
      <c r="AO39" s="138"/>
      <c r="AR39" s="3"/>
      <c r="AS39" s="83"/>
      <c r="AZ39" s="138"/>
    </row>
    <row r="40" spans="1:60" x14ac:dyDescent="0.2">
      <c r="A40" s="309" t="s">
        <v>203</v>
      </c>
      <c r="B40" s="244" t="str">
        <f t="shared" ca="1" si="6"/>
        <v>Porsche Club Isartal-München e.V.</v>
      </c>
      <c r="C40" s="266" t="s">
        <v>828</v>
      </c>
      <c r="D40" s="2">
        <f ca="1">COUNTIF(Übersicht!$BA$7:$BA$49,"="&amp;$A40)</f>
        <v>3</v>
      </c>
      <c r="E40" s="3">
        <f t="shared" ca="1" si="7"/>
        <v>6</v>
      </c>
      <c r="F40" s="83">
        <f t="shared" ca="1" si="8"/>
        <v>0.1</v>
      </c>
      <c r="I40" s="2">
        <f t="shared" ca="1" si="9"/>
        <v>2</v>
      </c>
      <c r="K40" s="2">
        <f t="shared" ca="1" si="10"/>
        <v>3</v>
      </c>
      <c r="M40" s="2">
        <f t="shared" ca="1" si="11"/>
        <v>1</v>
      </c>
      <c r="O40" s="2">
        <f t="shared" ca="1" si="12"/>
        <v>0</v>
      </c>
      <c r="Q40" s="2">
        <f t="shared" ca="1" si="13"/>
        <v>0</v>
      </c>
      <c r="S40" s="2">
        <f t="shared" ca="1" si="14"/>
        <v>0</v>
      </c>
      <c r="U40" s="2">
        <f t="shared" ca="1" si="15"/>
        <v>0</v>
      </c>
      <c r="W40" s="2">
        <f t="shared" ca="1" si="15"/>
        <v>0</v>
      </c>
      <c r="AO40" s="138"/>
      <c r="AR40" s="3"/>
      <c r="AS40" s="83"/>
      <c r="AZ40" s="138"/>
    </row>
    <row r="41" spans="1:60" x14ac:dyDescent="0.2">
      <c r="A41" s="309" t="s">
        <v>5</v>
      </c>
      <c r="B41" s="244" t="str">
        <f t="shared" ref="B41:B72" ca="1" si="16">IF(E41&gt;0,C41,"")</f>
        <v/>
      </c>
      <c r="C41" s="244" t="s">
        <v>6</v>
      </c>
      <c r="D41" s="2">
        <f ca="1">COUNTIF(Übersicht!$BA$7:$BA$49,"="&amp;$A41)</f>
        <v>0</v>
      </c>
      <c r="E41" s="3">
        <f t="shared" ref="E41:E72" ca="1" si="17">SUM(G41:AO41)</f>
        <v>0</v>
      </c>
      <c r="F41" s="83" t="str">
        <f t="shared" ref="F41:F72" ca="1" si="18">IF(E41&gt;0,E41/$E$6,"")</f>
        <v/>
      </c>
      <c r="I41" s="2">
        <f t="shared" ref="I41:I72" ca="1" si="19">COUNTIF(INDIRECT(I$2&amp;"!$F$4:$F$8000"),"="&amp;$A41)</f>
        <v>0</v>
      </c>
      <c r="K41" s="2">
        <f t="shared" ref="K41:K72" ca="1" si="20">COUNTIF(INDIRECT(K$2&amp;"!$F$4:$F$8000"),"="&amp;$A41)</f>
        <v>0</v>
      </c>
      <c r="M41" s="2">
        <f t="shared" ref="M41:M72" ca="1" si="21">COUNTIF(INDIRECT(M$2&amp;"!$F$4:$F$8000"),"="&amp;$A41)</f>
        <v>0</v>
      </c>
      <c r="O41" s="2">
        <f t="shared" ref="O41:O72" ca="1" si="22">COUNTIF(INDIRECT(O$2&amp;"!$F$4:$F$8000"),"="&amp;$A41)</f>
        <v>0</v>
      </c>
      <c r="Q41" s="2">
        <f t="shared" ref="Q41:Q72" ca="1" si="23">COUNTIF(INDIRECT(Q$2&amp;"!$F$4:$F$8000"),"="&amp;$A41)</f>
        <v>0</v>
      </c>
      <c r="S41" s="2">
        <f t="shared" ref="S41:S72" ca="1" si="24">COUNTIF(INDIRECT(S$2&amp;"!$F$4:$F$8000"),"="&amp;$A41)</f>
        <v>0</v>
      </c>
      <c r="U41" s="2">
        <f t="shared" ref="U41:W72" ca="1" si="25">COUNTIF(INDIRECT(U$2&amp;"!$F$4:$F$8000"),"="&amp;$A41)</f>
        <v>0</v>
      </c>
      <c r="W41" s="2">
        <f t="shared" ca="1" si="25"/>
        <v>0</v>
      </c>
      <c r="AO41" s="138"/>
      <c r="AR41" s="3"/>
      <c r="AS41" s="83"/>
      <c r="AZ41" s="138"/>
      <c r="BF41"/>
    </row>
    <row r="42" spans="1:60" x14ac:dyDescent="0.2">
      <c r="A42" s="309" t="s">
        <v>204</v>
      </c>
      <c r="B42" s="244" t="str">
        <f t="shared" ca="1" si="16"/>
        <v/>
      </c>
      <c r="C42" s="244" t="s">
        <v>91</v>
      </c>
      <c r="D42" s="2">
        <f ca="1">COUNTIF(Übersicht!$BA$7:$BA$49,"="&amp;$A42)</f>
        <v>0</v>
      </c>
      <c r="E42" s="3">
        <f t="shared" ca="1" si="17"/>
        <v>0</v>
      </c>
      <c r="F42" s="83" t="str">
        <f t="shared" ca="1" si="18"/>
        <v/>
      </c>
      <c r="I42" s="2">
        <f t="shared" ca="1" si="19"/>
        <v>0</v>
      </c>
      <c r="K42" s="2">
        <f t="shared" ca="1" si="20"/>
        <v>0</v>
      </c>
      <c r="M42" s="2">
        <f t="shared" ca="1" si="21"/>
        <v>0</v>
      </c>
      <c r="O42" s="2">
        <f t="shared" ca="1" si="22"/>
        <v>0</v>
      </c>
      <c r="Q42" s="2">
        <f t="shared" ca="1" si="23"/>
        <v>0</v>
      </c>
      <c r="S42" s="2">
        <f t="shared" ca="1" si="24"/>
        <v>0</v>
      </c>
      <c r="U42" s="2">
        <f t="shared" ca="1" si="25"/>
        <v>0</v>
      </c>
      <c r="W42" s="2">
        <f t="shared" ca="1" si="25"/>
        <v>0</v>
      </c>
      <c r="AO42" s="138"/>
      <c r="AR42" s="3"/>
      <c r="AS42" s="83"/>
      <c r="AZ42" s="138"/>
      <c r="BB42"/>
      <c r="BH42"/>
    </row>
    <row r="43" spans="1:60" x14ac:dyDescent="0.2">
      <c r="A43" s="309" t="s">
        <v>205</v>
      </c>
      <c r="B43" s="244" t="str">
        <f t="shared" ca="1" si="16"/>
        <v/>
      </c>
      <c r="C43" s="244" t="s">
        <v>210</v>
      </c>
      <c r="D43" s="2">
        <f ca="1">COUNTIF(Übersicht!$BA$7:$BA$49,"="&amp;$A43)</f>
        <v>0</v>
      </c>
      <c r="E43" s="3">
        <f t="shared" ca="1" si="17"/>
        <v>0</v>
      </c>
      <c r="F43" s="83" t="str">
        <f t="shared" ca="1" si="18"/>
        <v/>
      </c>
      <c r="I43" s="2">
        <f t="shared" ca="1" si="19"/>
        <v>0</v>
      </c>
      <c r="K43" s="2">
        <f t="shared" ca="1" si="20"/>
        <v>0</v>
      </c>
      <c r="M43" s="2">
        <f t="shared" ca="1" si="21"/>
        <v>0</v>
      </c>
      <c r="O43" s="2">
        <f t="shared" ca="1" si="22"/>
        <v>0</v>
      </c>
      <c r="Q43" s="2">
        <f t="shared" ca="1" si="23"/>
        <v>0</v>
      </c>
      <c r="S43" s="2">
        <f t="shared" ca="1" si="24"/>
        <v>0</v>
      </c>
      <c r="U43" s="2">
        <f t="shared" ca="1" si="25"/>
        <v>0</v>
      </c>
      <c r="W43" s="2">
        <f t="shared" ca="1" si="25"/>
        <v>0</v>
      </c>
      <c r="AO43" s="138"/>
      <c r="AR43" s="3"/>
      <c r="AS43" s="83"/>
      <c r="AZ43" s="138"/>
      <c r="BG43"/>
    </row>
    <row r="44" spans="1:60" x14ac:dyDescent="0.2">
      <c r="A44" s="309" t="s">
        <v>206</v>
      </c>
      <c r="B44" s="244" t="str">
        <f t="shared" ca="1" si="16"/>
        <v/>
      </c>
      <c r="C44" s="244" t="s">
        <v>211</v>
      </c>
      <c r="D44" s="2">
        <f ca="1">COUNTIF(Übersicht!$BA$7:$BA$49,"="&amp;$A44)</f>
        <v>0</v>
      </c>
      <c r="E44" s="3">
        <f t="shared" ca="1" si="17"/>
        <v>0</v>
      </c>
      <c r="F44" s="83" t="str">
        <f t="shared" ca="1" si="18"/>
        <v/>
      </c>
      <c r="I44" s="2">
        <f t="shared" ca="1" si="19"/>
        <v>0</v>
      </c>
      <c r="K44" s="2">
        <f t="shared" ca="1" si="20"/>
        <v>0</v>
      </c>
      <c r="M44" s="2">
        <f t="shared" ca="1" si="21"/>
        <v>0</v>
      </c>
      <c r="O44" s="2">
        <f t="shared" ca="1" si="22"/>
        <v>0</v>
      </c>
      <c r="Q44" s="2">
        <f t="shared" ca="1" si="23"/>
        <v>0</v>
      </c>
      <c r="S44" s="2">
        <f t="shared" ca="1" si="24"/>
        <v>0</v>
      </c>
      <c r="U44" s="2">
        <f t="shared" ca="1" si="25"/>
        <v>0</v>
      </c>
      <c r="W44" s="2">
        <f t="shared" ca="1" si="25"/>
        <v>0</v>
      </c>
      <c r="AO44" s="138"/>
      <c r="AR44" s="3"/>
      <c r="AS44" s="83"/>
      <c r="AZ44" s="138"/>
      <c r="BA44"/>
    </row>
    <row r="45" spans="1:60" x14ac:dyDescent="0.2">
      <c r="A45" s="309" t="s">
        <v>207</v>
      </c>
      <c r="B45" s="244" t="str">
        <f t="shared" ca="1" si="16"/>
        <v/>
      </c>
      <c r="C45" s="244" t="s">
        <v>33</v>
      </c>
      <c r="D45" s="2">
        <f ca="1">COUNTIF(Übersicht!$BA$7:$BA$49,"="&amp;$A45)</f>
        <v>0</v>
      </c>
      <c r="E45" s="3">
        <f t="shared" ca="1" si="17"/>
        <v>0</v>
      </c>
      <c r="F45" s="83" t="str">
        <f t="shared" ca="1" si="18"/>
        <v/>
      </c>
      <c r="I45" s="2">
        <f t="shared" ca="1" si="19"/>
        <v>0</v>
      </c>
      <c r="K45" s="2">
        <f t="shared" ca="1" si="20"/>
        <v>0</v>
      </c>
      <c r="M45" s="2">
        <f t="shared" ca="1" si="21"/>
        <v>0</v>
      </c>
      <c r="O45" s="2">
        <f t="shared" ca="1" si="22"/>
        <v>0</v>
      </c>
      <c r="Q45" s="2">
        <f t="shared" ca="1" si="23"/>
        <v>0</v>
      </c>
      <c r="S45" s="2">
        <f t="shared" ca="1" si="24"/>
        <v>0</v>
      </c>
      <c r="U45" s="2">
        <f t="shared" ca="1" si="25"/>
        <v>0</v>
      </c>
      <c r="W45" s="2">
        <f t="shared" ca="1" si="25"/>
        <v>0</v>
      </c>
      <c r="AO45" s="138"/>
      <c r="AR45" s="3"/>
      <c r="AS45" s="83"/>
      <c r="AZ45" s="138"/>
      <c r="BF45"/>
    </row>
    <row r="46" spans="1:60" x14ac:dyDescent="0.2">
      <c r="A46" s="309" t="s">
        <v>208</v>
      </c>
      <c r="B46" s="244" t="str">
        <f t="shared" ca="1" si="16"/>
        <v/>
      </c>
      <c r="C46" s="244" t="s">
        <v>212</v>
      </c>
      <c r="D46" s="2">
        <f ca="1">COUNTIF(Übersicht!$BA$7:$BA$49,"="&amp;$A46)</f>
        <v>0</v>
      </c>
      <c r="E46" s="3">
        <f t="shared" ca="1" si="17"/>
        <v>0</v>
      </c>
      <c r="F46" s="83" t="str">
        <f t="shared" ca="1" si="18"/>
        <v/>
      </c>
      <c r="I46" s="2">
        <f t="shared" ca="1" si="19"/>
        <v>0</v>
      </c>
      <c r="K46" s="2">
        <f t="shared" ca="1" si="20"/>
        <v>0</v>
      </c>
      <c r="M46" s="2">
        <f t="shared" ca="1" si="21"/>
        <v>0</v>
      </c>
      <c r="O46" s="2">
        <f t="shared" ca="1" si="22"/>
        <v>0</v>
      </c>
      <c r="Q46" s="2">
        <f t="shared" ca="1" si="23"/>
        <v>0</v>
      </c>
      <c r="S46" s="2">
        <f t="shared" ca="1" si="24"/>
        <v>0</v>
      </c>
      <c r="U46" s="2">
        <f t="shared" ca="1" si="25"/>
        <v>0</v>
      </c>
      <c r="W46" s="2">
        <f t="shared" ca="1" si="25"/>
        <v>0</v>
      </c>
      <c r="AO46" s="138"/>
      <c r="AR46" s="3"/>
      <c r="AS46" s="83"/>
      <c r="AZ46" s="138"/>
    </row>
    <row r="47" spans="1:60" x14ac:dyDescent="0.2">
      <c r="A47" s="309" t="s">
        <v>209</v>
      </c>
      <c r="B47" s="244" t="str">
        <f t="shared" ca="1" si="16"/>
        <v/>
      </c>
      <c r="C47" s="244" t="s">
        <v>213</v>
      </c>
      <c r="D47" s="2">
        <f ca="1">COUNTIF(Übersicht!$BA$7:$BA$49,"="&amp;$A47)</f>
        <v>0</v>
      </c>
      <c r="E47" s="3">
        <f t="shared" ca="1" si="17"/>
        <v>0</v>
      </c>
      <c r="F47" s="83" t="str">
        <f t="shared" ca="1" si="18"/>
        <v/>
      </c>
      <c r="I47" s="2">
        <f t="shared" ca="1" si="19"/>
        <v>0</v>
      </c>
      <c r="K47" s="2">
        <f t="shared" ca="1" si="20"/>
        <v>0</v>
      </c>
      <c r="M47" s="2">
        <f t="shared" ca="1" si="21"/>
        <v>0</v>
      </c>
      <c r="O47" s="2">
        <f t="shared" ca="1" si="22"/>
        <v>0</v>
      </c>
      <c r="Q47" s="2">
        <f t="shared" ca="1" si="23"/>
        <v>0</v>
      </c>
      <c r="S47" s="2">
        <f t="shared" ca="1" si="24"/>
        <v>0</v>
      </c>
      <c r="U47" s="2">
        <f t="shared" ca="1" si="25"/>
        <v>0</v>
      </c>
      <c r="W47" s="2">
        <f t="shared" ca="1" si="25"/>
        <v>0</v>
      </c>
      <c r="AO47" s="138"/>
      <c r="AR47" s="3"/>
      <c r="AS47" s="83"/>
      <c r="AZ47" s="138"/>
    </row>
    <row r="48" spans="1:60" x14ac:dyDescent="0.2">
      <c r="A48" s="309" t="s">
        <v>10</v>
      </c>
      <c r="B48" s="244" t="str">
        <f t="shared" ca="1" si="16"/>
        <v/>
      </c>
      <c r="C48" s="244" t="s">
        <v>9</v>
      </c>
      <c r="D48" s="2">
        <f ca="1">COUNTIF(Übersicht!$BA$7:$BA$49,"="&amp;$A48)</f>
        <v>0</v>
      </c>
      <c r="E48" s="3">
        <f t="shared" ca="1" si="17"/>
        <v>0</v>
      </c>
      <c r="F48" s="83" t="str">
        <f t="shared" ca="1" si="18"/>
        <v/>
      </c>
      <c r="I48" s="2">
        <f t="shared" ca="1" si="19"/>
        <v>0</v>
      </c>
      <c r="K48" s="2">
        <f t="shared" ca="1" si="20"/>
        <v>0</v>
      </c>
      <c r="M48" s="2">
        <f t="shared" ca="1" si="21"/>
        <v>0</v>
      </c>
      <c r="O48" s="2">
        <f t="shared" ca="1" si="22"/>
        <v>0</v>
      </c>
      <c r="Q48" s="2">
        <f t="shared" ca="1" si="23"/>
        <v>0</v>
      </c>
      <c r="S48" s="2">
        <f t="shared" ca="1" si="24"/>
        <v>0</v>
      </c>
      <c r="U48" s="2">
        <f t="shared" ca="1" si="25"/>
        <v>0</v>
      </c>
      <c r="W48" s="2">
        <f t="shared" ca="1" si="25"/>
        <v>0</v>
      </c>
      <c r="AO48" s="138"/>
      <c r="AR48" s="3"/>
      <c r="AS48" s="83"/>
      <c r="AZ48" s="138"/>
    </row>
    <row r="49" spans="1:60" x14ac:dyDescent="0.2">
      <c r="A49" s="322" t="s">
        <v>535</v>
      </c>
      <c r="B49" s="244" t="str">
        <f t="shared" ca="1" si="16"/>
        <v/>
      </c>
      <c r="C49" s="229" t="s">
        <v>536</v>
      </c>
      <c r="D49" s="2">
        <f ca="1">COUNTIF(Übersicht!$BA$7:$BA$49,"="&amp;$A49)</f>
        <v>0</v>
      </c>
      <c r="E49" s="3">
        <f t="shared" ca="1" si="17"/>
        <v>0</v>
      </c>
      <c r="F49" s="83" t="str">
        <f t="shared" ca="1" si="18"/>
        <v/>
      </c>
      <c r="I49" s="2">
        <f t="shared" ca="1" si="19"/>
        <v>0</v>
      </c>
      <c r="K49" s="2">
        <f t="shared" ca="1" si="20"/>
        <v>0</v>
      </c>
      <c r="M49" s="2">
        <f t="shared" ca="1" si="21"/>
        <v>0</v>
      </c>
      <c r="O49" s="2">
        <f t="shared" ca="1" si="22"/>
        <v>0</v>
      </c>
      <c r="Q49" s="2">
        <f t="shared" ca="1" si="23"/>
        <v>0</v>
      </c>
      <c r="S49" s="2">
        <f t="shared" ca="1" si="24"/>
        <v>0</v>
      </c>
      <c r="U49" s="2">
        <f t="shared" ca="1" si="25"/>
        <v>0</v>
      </c>
      <c r="W49" s="2">
        <f t="shared" ca="1" si="25"/>
        <v>0</v>
      </c>
      <c r="AO49" s="138"/>
      <c r="AR49" s="3"/>
      <c r="AS49" s="83"/>
      <c r="AZ49" s="138"/>
      <c r="BA49"/>
    </row>
    <row r="50" spans="1:60" x14ac:dyDescent="0.2">
      <c r="A50" s="309" t="s">
        <v>125</v>
      </c>
      <c r="B50" s="244" t="str">
        <f t="shared" ca="1" si="16"/>
        <v/>
      </c>
      <c r="C50" s="244" t="s">
        <v>214</v>
      </c>
      <c r="D50" s="2">
        <f ca="1">COUNTIF(Übersicht!$BA$7:$BA$49,"="&amp;$A50)</f>
        <v>0</v>
      </c>
      <c r="E50" s="3">
        <f t="shared" ca="1" si="17"/>
        <v>0</v>
      </c>
      <c r="F50" s="83" t="str">
        <f t="shared" ca="1" si="18"/>
        <v/>
      </c>
      <c r="I50" s="2">
        <f t="shared" ca="1" si="19"/>
        <v>0</v>
      </c>
      <c r="K50" s="2">
        <f t="shared" ca="1" si="20"/>
        <v>0</v>
      </c>
      <c r="M50" s="2">
        <f t="shared" ca="1" si="21"/>
        <v>0</v>
      </c>
      <c r="O50" s="2">
        <f t="shared" ca="1" si="22"/>
        <v>0</v>
      </c>
      <c r="Q50" s="2">
        <f t="shared" ca="1" si="23"/>
        <v>0</v>
      </c>
      <c r="S50" s="2">
        <f t="shared" ca="1" si="24"/>
        <v>0</v>
      </c>
      <c r="U50" s="2">
        <f t="shared" ca="1" si="25"/>
        <v>0</v>
      </c>
      <c r="W50" s="2">
        <f t="shared" ca="1" si="25"/>
        <v>0</v>
      </c>
      <c r="AO50" s="138"/>
      <c r="AR50" s="3"/>
      <c r="AS50" s="83"/>
      <c r="AZ50" s="138"/>
    </row>
    <row r="51" spans="1:60" x14ac:dyDescent="0.2">
      <c r="A51" s="309" t="s">
        <v>126</v>
      </c>
      <c r="B51" s="244" t="str">
        <f t="shared" ca="1" si="16"/>
        <v/>
      </c>
      <c r="C51" s="244" t="s">
        <v>215</v>
      </c>
      <c r="D51" s="2">
        <f ca="1">COUNTIF(Übersicht!$BA$7:$BA$49,"="&amp;$A51)</f>
        <v>0</v>
      </c>
      <c r="E51" s="3">
        <f t="shared" ca="1" si="17"/>
        <v>0</v>
      </c>
      <c r="F51" s="83" t="str">
        <f t="shared" ca="1" si="18"/>
        <v/>
      </c>
      <c r="I51" s="2">
        <f t="shared" ca="1" si="19"/>
        <v>0</v>
      </c>
      <c r="K51" s="2">
        <f t="shared" ca="1" si="20"/>
        <v>0</v>
      </c>
      <c r="M51" s="2">
        <f t="shared" ca="1" si="21"/>
        <v>0</v>
      </c>
      <c r="O51" s="2">
        <f t="shared" ca="1" si="22"/>
        <v>0</v>
      </c>
      <c r="Q51" s="2">
        <f t="shared" ca="1" si="23"/>
        <v>0</v>
      </c>
      <c r="S51" s="2">
        <f t="shared" ca="1" si="24"/>
        <v>0</v>
      </c>
      <c r="U51" s="2">
        <f t="shared" ca="1" si="25"/>
        <v>0</v>
      </c>
      <c r="W51" s="2">
        <f t="shared" ca="1" si="25"/>
        <v>0</v>
      </c>
      <c r="AO51" s="138"/>
      <c r="AR51" s="3"/>
      <c r="AS51" s="83"/>
      <c r="AZ51" s="138"/>
    </row>
    <row r="52" spans="1:60" x14ac:dyDescent="0.2">
      <c r="A52" s="309" t="s">
        <v>127</v>
      </c>
      <c r="B52" s="244" t="str">
        <f t="shared" ca="1" si="16"/>
        <v/>
      </c>
      <c r="C52" s="244" t="s">
        <v>107</v>
      </c>
      <c r="D52" s="2">
        <f ca="1">COUNTIF(Übersicht!$BA$7:$BA$49,"="&amp;$A52)</f>
        <v>0</v>
      </c>
      <c r="E52" s="3">
        <f t="shared" ca="1" si="17"/>
        <v>0</v>
      </c>
      <c r="F52" s="83" t="str">
        <f t="shared" ca="1" si="18"/>
        <v/>
      </c>
      <c r="I52" s="2">
        <f t="shared" ca="1" si="19"/>
        <v>0</v>
      </c>
      <c r="K52" s="2">
        <f t="shared" ca="1" si="20"/>
        <v>0</v>
      </c>
      <c r="M52" s="2">
        <f t="shared" ca="1" si="21"/>
        <v>0</v>
      </c>
      <c r="O52" s="2">
        <f t="shared" ca="1" si="22"/>
        <v>0</v>
      </c>
      <c r="Q52" s="2">
        <f t="shared" ca="1" si="23"/>
        <v>0</v>
      </c>
      <c r="S52" s="2">
        <f t="shared" ca="1" si="24"/>
        <v>0</v>
      </c>
      <c r="U52" s="2">
        <f t="shared" ca="1" si="25"/>
        <v>0</v>
      </c>
      <c r="W52" s="2">
        <f t="shared" ca="1" si="25"/>
        <v>0</v>
      </c>
      <c r="AO52" s="138"/>
      <c r="AR52" s="3"/>
      <c r="AS52" s="83"/>
      <c r="AZ52" s="138"/>
      <c r="BC52"/>
      <c r="BD52"/>
      <c r="BE52"/>
    </row>
    <row r="53" spans="1:60" x14ac:dyDescent="0.2">
      <c r="A53" s="309" t="s">
        <v>128</v>
      </c>
      <c r="B53" s="244" t="str">
        <f t="shared" ca="1" si="16"/>
        <v/>
      </c>
      <c r="C53" s="244" t="s">
        <v>89</v>
      </c>
      <c r="D53" s="2">
        <f ca="1">COUNTIF(Übersicht!$BA$7:$BA$49,"="&amp;$A53)</f>
        <v>0</v>
      </c>
      <c r="E53" s="3">
        <f t="shared" ca="1" si="17"/>
        <v>0</v>
      </c>
      <c r="F53" s="83" t="str">
        <f t="shared" ca="1" si="18"/>
        <v/>
      </c>
      <c r="I53" s="2">
        <f t="shared" ca="1" si="19"/>
        <v>0</v>
      </c>
      <c r="K53" s="2">
        <f t="shared" ca="1" si="20"/>
        <v>0</v>
      </c>
      <c r="M53" s="2">
        <f t="shared" ca="1" si="21"/>
        <v>0</v>
      </c>
      <c r="O53" s="2">
        <f t="shared" ca="1" si="22"/>
        <v>0</v>
      </c>
      <c r="Q53" s="2">
        <f t="shared" ca="1" si="23"/>
        <v>0</v>
      </c>
      <c r="S53" s="2">
        <f t="shared" ca="1" si="24"/>
        <v>0</v>
      </c>
      <c r="U53" s="2">
        <f t="shared" ca="1" si="25"/>
        <v>0</v>
      </c>
      <c r="W53" s="2">
        <f t="shared" ca="1" si="25"/>
        <v>0</v>
      </c>
      <c r="AO53" s="138"/>
      <c r="AR53" s="3"/>
      <c r="AS53" s="83"/>
      <c r="AZ53" s="138"/>
      <c r="BG53"/>
    </row>
    <row r="54" spans="1:60" x14ac:dyDescent="0.2">
      <c r="A54" s="309" t="s">
        <v>86</v>
      </c>
      <c r="B54" s="244" t="str">
        <f t="shared" ca="1" si="16"/>
        <v/>
      </c>
      <c r="C54" s="244" t="s">
        <v>87</v>
      </c>
      <c r="D54" s="2">
        <f ca="1">COUNTIF(Übersicht!$BA$7:$BA$49,"="&amp;$A54)</f>
        <v>0</v>
      </c>
      <c r="E54" s="3">
        <f t="shared" ca="1" si="17"/>
        <v>0</v>
      </c>
      <c r="F54" s="83" t="str">
        <f t="shared" ca="1" si="18"/>
        <v/>
      </c>
      <c r="I54" s="2">
        <f t="shared" ca="1" si="19"/>
        <v>0</v>
      </c>
      <c r="K54" s="2">
        <f t="shared" ca="1" si="20"/>
        <v>0</v>
      </c>
      <c r="M54" s="2">
        <f t="shared" ca="1" si="21"/>
        <v>0</v>
      </c>
      <c r="O54" s="2">
        <f t="shared" ca="1" si="22"/>
        <v>0</v>
      </c>
      <c r="Q54" s="2">
        <f t="shared" ca="1" si="23"/>
        <v>0</v>
      </c>
      <c r="S54" s="2">
        <f t="shared" ca="1" si="24"/>
        <v>0</v>
      </c>
      <c r="U54" s="2">
        <f t="shared" ca="1" si="25"/>
        <v>0</v>
      </c>
      <c r="W54" s="2">
        <f t="shared" ca="1" si="25"/>
        <v>0</v>
      </c>
      <c r="AO54" s="138"/>
      <c r="AR54" s="3"/>
      <c r="AS54" s="83"/>
      <c r="AZ54" s="138"/>
    </row>
    <row r="55" spans="1:60" x14ac:dyDescent="0.2">
      <c r="A55" s="309" t="s">
        <v>21</v>
      </c>
      <c r="B55" s="244" t="str">
        <f t="shared" ca="1" si="16"/>
        <v/>
      </c>
      <c r="C55" s="244" t="s">
        <v>22</v>
      </c>
      <c r="D55" s="2">
        <f ca="1">COUNTIF(Übersicht!$BA$7:$BA$49,"="&amp;$A55)</f>
        <v>0</v>
      </c>
      <c r="E55" s="3">
        <f t="shared" ca="1" si="17"/>
        <v>0</v>
      </c>
      <c r="F55" s="83" t="str">
        <f t="shared" ca="1" si="18"/>
        <v/>
      </c>
      <c r="I55" s="2">
        <f t="shared" ca="1" si="19"/>
        <v>0</v>
      </c>
      <c r="K55" s="2">
        <f t="shared" ca="1" si="20"/>
        <v>0</v>
      </c>
      <c r="M55" s="2">
        <f t="shared" ca="1" si="21"/>
        <v>0</v>
      </c>
      <c r="O55" s="2">
        <f t="shared" ca="1" si="22"/>
        <v>0</v>
      </c>
      <c r="Q55" s="2">
        <f t="shared" ca="1" si="23"/>
        <v>0</v>
      </c>
      <c r="S55" s="2">
        <f t="shared" ca="1" si="24"/>
        <v>0</v>
      </c>
      <c r="U55" s="2">
        <f t="shared" ca="1" si="25"/>
        <v>0</v>
      </c>
      <c r="W55" s="2">
        <f t="shared" ca="1" si="25"/>
        <v>0</v>
      </c>
      <c r="AO55" s="138"/>
      <c r="AR55" s="3"/>
      <c r="AS55" s="83"/>
      <c r="AZ55" s="138"/>
    </row>
    <row r="56" spans="1:60" x14ac:dyDescent="0.2">
      <c r="A56" s="309" t="s">
        <v>4</v>
      </c>
      <c r="B56" s="244" t="str">
        <f t="shared" ca="1" si="16"/>
        <v/>
      </c>
      <c r="C56" s="244" t="s">
        <v>175</v>
      </c>
      <c r="D56" s="2">
        <f ca="1">COUNTIF(Übersicht!$BA$7:$BA$49,"="&amp;$A56)</f>
        <v>0</v>
      </c>
      <c r="E56" s="3">
        <f t="shared" ca="1" si="17"/>
        <v>0</v>
      </c>
      <c r="F56" s="83" t="str">
        <f t="shared" ca="1" si="18"/>
        <v/>
      </c>
      <c r="I56" s="2">
        <f t="shared" ca="1" si="19"/>
        <v>0</v>
      </c>
      <c r="K56" s="2">
        <f t="shared" ca="1" si="20"/>
        <v>0</v>
      </c>
      <c r="M56" s="2">
        <f t="shared" ca="1" si="21"/>
        <v>0</v>
      </c>
      <c r="O56" s="2">
        <f t="shared" ca="1" si="22"/>
        <v>0</v>
      </c>
      <c r="Q56" s="2">
        <f t="shared" ca="1" si="23"/>
        <v>0</v>
      </c>
      <c r="S56" s="2">
        <f t="shared" ca="1" si="24"/>
        <v>0</v>
      </c>
      <c r="U56" s="2">
        <f t="shared" ca="1" si="25"/>
        <v>0</v>
      </c>
      <c r="W56" s="2">
        <f t="shared" ca="1" si="25"/>
        <v>0</v>
      </c>
      <c r="AO56" s="138"/>
      <c r="AR56" s="3"/>
      <c r="AS56" s="83"/>
      <c r="AZ56" s="138"/>
      <c r="BH56"/>
    </row>
    <row r="57" spans="1:60" x14ac:dyDescent="0.2">
      <c r="A57" s="309" t="s">
        <v>3</v>
      </c>
      <c r="B57" s="244" t="str">
        <f t="shared" ca="1" si="16"/>
        <v>Porsche Club Möhnesee e.V.</v>
      </c>
      <c r="C57" s="244" t="s">
        <v>176</v>
      </c>
      <c r="D57" s="2">
        <f ca="1">COUNTIF(Übersicht!$BA$7:$BA$49,"="&amp;$A57)</f>
        <v>1</v>
      </c>
      <c r="E57" s="3">
        <f t="shared" ca="1" si="17"/>
        <v>2</v>
      </c>
      <c r="F57" s="83">
        <f t="shared" ca="1" si="18"/>
        <v>3.3333333333333333E-2</v>
      </c>
      <c r="I57" s="2">
        <f t="shared" ca="1" si="19"/>
        <v>1</v>
      </c>
      <c r="K57" s="2">
        <f t="shared" ca="1" si="20"/>
        <v>0</v>
      </c>
      <c r="M57" s="2">
        <f t="shared" ca="1" si="21"/>
        <v>1</v>
      </c>
      <c r="O57" s="2">
        <f t="shared" ca="1" si="22"/>
        <v>0</v>
      </c>
      <c r="Q57" s="2">
        <f t="shared" ca="1" si="23"/>
        <v>0</v>
      </c>
      <c r="S57" s="2">
        <f t="shared" ca="1" si="24"/>
        <v>0</v>
      </c>
      <c r="U57" s="2">
        <f t="shared" ca="1" si="25"/>
        <v>0</v>
      </c>
      <c r="W57" s="2">
        <f t="shared" ca="1" si="25"/>
        <v>0</v>
      </c>
      <c r="AO57" s="138"/>
      <c r="AR57" s="3"/>
      <c r="AS57" s="83"/>
      <c r="AZ57" s="138"/>
      <c r="BF57"/>
    </row>
    <row r="58" spans="1:60" x14ac:dyDescent="0.2">
      <c r="A58" s="309" t="s">
        <v>564</v>
      </c>
      <c r="B58" s="244" t="str">
        <f t="shared" ca="1" si="16"/>
        <v/>
      </c>
      <c r="C58" s="247" t="s">
        <v>565</v>
      </c>
      <c r="D58" s="2">
        <f ca="1">COUNTIF(Übersicht!$BA$7:$BA$49,"="&amp;$A58)</f>
        <v>0</v>
      </c>
      <c r="E58" s="3">
        <f t="shared" ca="1" si="17"/>
        <v>0</v>
      </c>
      <c r="F58" s="83" t="str">
        <f t="shared" ca="1" si="18"/>
        <v/>
      </c>
      <c r="I58" s="2">
        <f t="shared" ca="1" si="19"/>
        <v>0</v>
      </c>
      <c r="K58" s="2">
        <f t="shared" ca="1" si="20"/>
        <v>0</v>
      </c>
      <c r="M58" s="2">
        <f t="shared" ca="1" si="21"/>
        <v>0</v>
      </c>
      <c r="O58" s="2">
        <f t="shared" ca="1" si="22"/>
        <v>0</v>
      </c>
      <c r="Q58" s="2">
        <f t="shared" ca="1" si="23"/>
        <v>0</v>
      </c>
      <c r="S58" s="2">
        <f t="shared" ca="1" si="24"/>
        <v>0</v>
      </c>
      <c r="U58" s="2">
        <f t="shared" ca="1" si="25"/>
        <v>0</v>
      </c>
      <c r="W58" s="2">
        <f t="shared" ca="1" si="25"/>
        <v>0</v>
      </c>
      <c r="AO58" s="138"/>
      <c r="AR58" s="3"/>
      <c r="AS58" s="83"/>
      <c r="AZ58" s="138"/>
    </row>
    <row r="59" spans="1:60" x14ac:dyDescent="0.2">
      <c r="A59" s="309" t="s">
        <v>129</v>
      </c>
      <c r="B59" s="244" t="str">
        <f t="shared" ca="1" si="16"/>
        <v/>
      </c>
      <c r="C59" s="244" t="s">
        <v>92</v>
      </c>
      <c r="D59" s="2">
        <f ca="1">COUNTIF(Übersicht!$BA$7:$BA$49,"="&amp;$A59)</f>
        <v>0</v>
      </c>
      <c r="E59" s="3">
        <f t="shared" ca="1" si="17"/>
        <v>0</v>
      </c>
      <c r="F59" s="83" t="str">
        <f t="shared" ca="1" si="18"/>
        <v/>
      </c>
      <c r="I59" s="2">
        <f t="shared" ca="1" si="19"/>
        <v>0</v>
      </c>
      <c r="K59" s="2">
        <f t="shared" ca="1" si="20"/>
        <v>0</v>
      </c>
      <c r="M59" s="2">
        <f t="shared" ca="1" si="21"/>
        <v>0</v>
      </c>
      <c r="O59" s="2">
        <f t="shared" ca="1" si="22"/>
        <v>0</v>
      </c>
      <c r="Q59" s="2">
        <f t="shared" ca="1" si="23"/>
        <v>0</v>
      </c>
      <c r="S59" s="2">
        <f t="shared" ca="1" si="24"/>
        <v>0</v>
      </c>
      <c r="U59" s="2">
        <f t="shared" ca="1" si="25"/>
        <v>0</v>
      </c>
      <c r="W59" s="2">
        <f t="shared" ca="1" si="25"/>
        <v>0</v>
      </c>
      <c r="AO59" s="138"/>
      <c r="AR59" s="3"/>
      <c r="AS59" s="83"/>
      <c r="AZ59" s="138"/>
    </row>
    <row r="60" spans="1:60" x14ac:dyDescent="0.2">
      <c r="A60" s="309" t="s">
        <v>130</v>
      </c>
      <c r="B60" s="244" t="str">
        <f t="shared" ca="1" si="16"/>
        <v/>
      </c>
      <c r="C60" s="244" t="s">
        <v>216</v>
      </c>
      <c r="D60" s="2">
        <f ca="1">COUNTIF(Übersicht!$BA$7:$BA$49,"="&amp;$A60)</f>
        <v>0</v>
      </c>
      <c r="E60" s="3">
        <f t="shared" ca="1" si="17"/>
        <v>0</v>
      </c>
      <c r="F60" s="83" t="str">
        <f t="shared" ca="1" si="18"/>
        <v/>
      </c>
      <c r="I60" s="2">
        <f t="shared" ca="1" si="19"/>
        <v>0</v>
      </c>
      <c r="K60" s="2">
        <f t="shared" ca="1" si="20"/>
        <v>0</v>
      </c>
      <c r="M60" s="2">
        <f t="shared" ca="1" si="21"/>
        <v>0</v>
      </c>
      <c r="O60" s="2">
        <f t="shared" ca="1" si="22"/>
        <v>0</v>
      </c>
      <c r="Q60" s="2">
        <f t="shared" ca="1" si="23"/>
        <v>0</v>
      </c>
      <c r="S60" s="2">
        <f t="shared" ca="1" si="24"/>
        <v>0</v>
      </c>
      <c r="U60" s="2">
        <f t="shared" ca="1" si="25"/>
        <v>0</v>
      </c>
      <c r="W60" s="2">
        <f t="shared" ca="1" si="25"/>
        <v>0</v>
      </c>
      <c r="AO60" s="138"/>
      <c r="AR60" s="3"/>
      <c r="AS60" s="83"/>
      <c r="AZ60" s="138"/>
    </row>
    <row r="61" spans="1:60" x14ac:dyDescent="0.2">
      <c r="A61" s="309" t="s">
        <v>266</v>
      </c>
      <c r="B61" s="244" t="str">
        <f t="shared" ca="1" si="16"/>
        <v/>
      </c>
      <c r="C61" s="244" t="s">
        <v>373</v>
      </c>
      <c r="D61" s="2">
        <f ca="1">COUNTIF(Übersicht!$BA$7:$BA$49,"="&amp;$A61)</f>
        <v>0</v>
      </c>
      <c r="E61" s="3">
        <f t="shared" ca="1" si="17"/>
        <v>0</v>
      </c>
      <c r="F61" s="83" t="str">
        <f t="shared" ca="1" si="18"/>
        <v/>
      </c>
      <c r="I61" s="2">
        <f t="shared" ca="1" si="19"/>
        <v>0</v>
      </c>
      <c r="K61" s="2">
        <f t="shared" ca="1" si="20"/>
        <v>0</v>
      </c>
      <c r="M61" s="2">
        <f t="shared" ca="1" si="21"/>
        <v>0</v>
      </c>
      <c r="O61" s="2">
        <f t="shared" ca="1" si="22"/>
        <v>0</v>
      </c>
      <c r="Q61" s="2">
        <f t="shared" ca="1" si="23"/>
        <v>0</v>
      </c>
      <c r="S61" s="2">
        <f t="shared" ca="1" si="24"/>
        <v>0</v>
      </c>
      <c r="U61" s="2">
        <f t="shared" ca="1" si="25"/>
        <v>0</v>
      </c>
      <c r="W61" s="2">
        <f t="shared" ca="1" si="25"/>
        <v>0</v>
      </c>
      <c r="AO61" s="138"/>
      <c r="AR61" s="3"/>
      <c r="AS61" s="83"/>
      <c r="AZ61" s="138"/>
    </row>
    <row r="62" spans="1:60" x14ac:dyDescent="0.2">
      <c r="A62" s="309" t="s">
        <v>542</v>
      </c>
      <c r="B62" s="244" t="str">
        <f t="shared" ca="1" si="16"/>
        <v/>
      </c>
      <c r="C62" s="244" t="s">
        <v>367</v>
      </c>
      <c r="D62" s="2">
        <f ca="1">COUNTIF(Übersicht!$BA$7:$BA$49,"="&amp;$A62)</f>
        <v>0</v>
      </c>
      <c r="E62" s="3">
        <f t="shared" ca="1" si="17"/>
        <v>0</v>
      </c>
      <c r="F62" s="83" t="str">
        <f t="shared" ca="1" si="18"/>
        <v/>
      </c>
      <c r="I62" s="2">
        <f t="shared" ca="1" si="19"/>
        <v>0</v>
      </c>
      <c r="K62" s="2">
        <f t="shared" ca="1" si="20"/>
        <v>0</v>
      </c>
      <c r="M62" s="2">
        <f t="shared" ca="1" si="21"/>
        <v>0</v>
      </c>
      <c r="O62" s="2">
        <f t="shared" ca="1" si="22"/>
        <v>0</v>
      </c>
      <c r="Q62" s="2">
        <f t="shared" ca="1" si="23"/>
        <v>0</v>
      </c>
      <c r="S62" s="2">
        <f t="shared" ca="1" si="24"/>
        <v>0</v>
      </c>
      <c r="U62" s="2">
        <f t="shared" ca="1" si="25"/>
        <v>0</v>
      </c>
      <c r="W62" s="2">
        <f t="shared" ca="1" si="25"/>
        <v>0</v>
      </c>
      <c r="AO62" s="138"/>
      <c r="AR62" s="3"/>
      <c r="AS62" s="83"/>
      <c r="AZ62" s="138"/>
    </row>
    <row r="63" spans="1:60" x14ac:dyDescent="0.2">
      <c r="A63" s="309" t="s">
        <v>537</v>
      </c>
      <c r="B63" s="244" t="str">
        <f t="shared" ca="1" si="16"/>
        <v/>
      </c>
      <c r="C63" s="244" t="s">
        <v>538</v>
      </c>
      <c r="D63" s="2">
        <f ca="1">COUNTIF(Übersicht!$BA$7:$BA$49,"="&amp;$A63)</f>
        <v>0</v>
      </c>
      <c r="E63" s="3">
        <f t="shared" ca="1" si="17"/>
        <v>0</v>
      </c>
      <c r="F63" s="83" t="str">
        <f t="shared" ca="1" si="18"/>
        <v/>
      </c>
      <c r="I63" s="2">
        <f t="shared" ca="1" si="19"/>
        <v>0</v>
      </c>
      <c r="K63" s="2">
        <f t="shared" ca="1" si="20"/>
        <v>0</v>
      </c>
      <c r="M63" s="2">
        <f t="shared" ca="1" si="21"/>
        <v>0</v>
      </c>
      <c r="O63" s="2">
        <f t="shared" ca="1" si="22"/>
        <v>0</v>
      </c>
      <c r="Q63" s="2">
        <f t="shared" ca="1" si="23"/>
        <v>0</v>
      </c>
      <c r="S63" s="2">
        <f t="shared" ca="1" si="24"/>
        <v>0</v>
      </c>
      <c r="U63" s="2">
        <f t="shared" ca="1" si="25"/>
        <v>0</v>
      </c>
      <c r="W63" s="2">
        <f t="shared" ca="1" si="25"/>
        <v>0</v>
      </c>
      <c r="AO63" s="138"/>
      <c r="AR63" s="3"/>
      <c r="AS63" s="83"/>
      <c r="AZ63" s="138"/>
      <c r="BF63"/>
    </row>
    <row r="64" spans="1:60" x14ac:dyDescent="0.2">
      <c r="A64" s="309" t="s">
        <v>174</v>
      </c>
      <c r="B64" s="244" t="str">
        <f t="shared" ca="1" si="16"/>
        <v/>
      </c>
      <c r="C64" s="244" t="s">
        <v>173</v>
      </c>
      <c r="D64" s="2">
        <f ca="1">COUNTIF(Übersicht!$BA$7:$BA$49,"="&amp;$A64)</f>
        <v>0</v>
      </c>
      <c r="E64" s="3">
        <f t="shared" ca="1" si="17"/>
        <v>0</v>
      </c>
      <c r="F64" s="83" t="str">
        <f t="shared" ca="1" si="18"/>
        <v/>
      </c>
      <c r="I64" s="2">
        <f t="shared" ca="1" si="19"/>
        <v>0</v>
      </c>
      <c r="K64" s="2">
        <f t="shared" ca="1" si="20"/>
        <v>0</v>
      </c>
      <c r="M64" s="2">
        <f t="shared" ca="1" si="21"/>
        <v>0</v>
      </c>
      <c r="O64" s="2">
        <f t="shared" ca="1" si="22"/>
        <v>0</v>
      </c>
      <c r="Q64" s="2">
        <f t="shared" ca="1" si="23"/>
        <v>0</v>
      </c>
      <c r="S64" s="2">
        <f t="shared" ca="1" si="24"/>
        <v>0</v>
      </c>
      <c r="U64" s="2">
        <f t="shared" ca="1" si="25"/>
        <v>0</v>
      </c>
      <c r="W64" s="2">
        <f t="shared" ca="1" si="25"/>
        <v>0</v>
      </c>
      <c r="AO64" s="138"/>
      <c r="AR64" s="3"/>
      <c r="AS64" s="83"/>
      <c r="AZ64" s="138"/>
      <c r="BF64"/>
      <c r="BG64"/>
    </row>
    <row r="65" spans="1:60" x14ac:dyDescent="0.2">
      <c r="A65" s="309" t="s">
        <v>131</v>
      </c>
      <c r="B65" s="244" t="str">
        <f t="shared" ca="1" si="16"/>
        <v/>
      </c>
      <c r="C65" s="244" t="s">
        <v>116</v>
      </c>
      <c r="D65" s="2">
        <f ca="1">COUNTIF(Übersicht!$BA$7:$BA$49,"="&amp;$A65)</f>
        <v>0</v>
      </c>
      <c r="E65" s="3">
        <f t="shared" ca="1" si="17"/>
        <v>0</v>
      </c>
      <c r="F65" s="83" t="str">
        <f t="shared" ca="1" si="18"/>
        <v/>
      </c>
      <c r="I65" s="2">
        <f t="shared" ca="1" si="19"/>
        <v>0</v>
      </c>
      <c r="K65" s="2">
        <f t="shared" ca="1" si="20"/>
        <v>0</v>
      </c>
      <c r="M65" s="2">
        <f t="shared" ca="1" si="21"/>
        <v>0</v>
      </c>
      <c r="O65" s="2">
        <f t="shared" ca="1" si="22"/>
        <v>0</v>
      </c>
      <c r="Q65" s="2">
        <f t="shared" ca="1" si="23"/>
        <v>0</v>
      </c>
      <c r="S65" s="2">
        <f t="shared" ca="1" si="24"/>
        <v>0</v>
      </c>
      <c r="U65" s="2">
        <f t="shared" ca="1" si="25"/>
        <v>0</v>
      </c>
      <c r="W65" s="2">
        <f t="shared" ca="1" si="25"/>
        <v>0</v>
      </c>
      <c r="AO65" s="138"/>
      <c r="AR65" s="3"/>
      <c r="AS65" s="83"/>
      <c r="AZ65" s="138"/>
      <c r="BG65"/>
    </row>
    <row r="66" spans="1:60" x14ac:dyDescent="0.2">
      <c r="A66" s="309" t="s">
        <v>132</v>
      </c>
      <c r="B66" s="244" t="str">
        <f t="shared" ca="1" si="16"/>
        <v/>
      </c>
      <c r="C66" s="244" t="s">
        <v>117</v>
      </c>
      <c r="D66" s="2">
        <f ca="1">COUNTIF(Übersicht!$BA$7:$BA$49,"="&amp;$A66)</f>
        <v>1</v>
      </c>
      <c r="E66" s="3">
        <f t="shared" ca="1" si="17"/>
        <v>0</v>
      </c>
      <c r="F66" s="83" t="str">
        <f t="shared" ca="1" si="18"/>
        <v/>
      </c>
      <c r="I66" s="2">
        <f t="shared" ca="1" si="19"/>
        <v>0</v>
      </c>
      <c r="K66" s="2">
        <f t="shared" ca="1" si="20"/>
        <v>0</v>
      </c>
      <c r="M66" s="2">
        <f t="shared" ca="1" si="21"/>
        <v>0</v>
      </c>
      <c r="O66" s="2">
        <f t="shared" ca="1" si="22"/>
        <v>0</v>
      </c>
      <c r="Q66" s="2">
        <f t="shared" ca="1" si="23"/>
        <v>0</v>
      </c>
      <c r="S66" s="2">
        <f t="shared" ca="1" si="24"/>
        <v>0</v>
      </c>
      <c r="U66" s="2">
        <f t="shared" ca="1" si="25"/>
        <v>0</v>
      </c>
      <c r="W66" s="2">
        <f t="shared" ca="1" si="25"/>
        <v>0</v>
      </c>
      <c r="AO66" s="138"/>
      <c r="AR66" s="3"/>
      <c r="AS66" s="83"/>
      <c r="AZ66" s="138"/>
      <c r="BB66"/>
    </row>
    <row r="67" spans="1:60" x14ac:dyDescent="0.2">
      <c r="A67" s="309" t="s">
        <v>133</v>
      </c>
      <c r="B67" s="244" t="str">
        <f t="shared" ca="1" si="16"/>
        <v>Porsche Club Osnabrück Weser/Ems e.V.</v>
      </c>
      <c r="C67" s="244" t="s">
        <v>180</v>
      </c>
      <c r="D67" s="2">
        <f ca="1">COUNTIF(Übersicht!$BA$7:$BA$49,"="&amp;$A67)</f>
        <v>1</v>
      </c>
      <c r="E67" s="3">
        <f t="shared" ca="1" si="17"/>
        <v>1</v>
      </c>
      <c r="F67" s="83">
        <f t="shared" ca="1" si="18"/>
        <v>1.6666666666666666E-2</v>
      </c>
      <c r="I67" s="2">
        <f t="shared" ca="1" si="19"/>
        <v>1</v>
      </c>
      <c r="K67" s="2">
        <f t="shared" ca="1" si="20"/>
        <v>0</v>
      </c>
      <c r="M67" s="2">
        <f t="shared" ca="1" si="21"/>
        <v>0</v>
      </c>
      <c r="O67" s="2">
        <f t="shared" ca="1" si="22"/>
        <v>0</v>
      </c>
      <c r="Q67" s="2">
        <f t="shared" ca="1" si="23"/>
        <v>0</v>
      </c>
      <c r="S67" s="2">
        <f t="shared" ca="1" si="24"/>
        <v>0</v>
      </c>
      <c r="U67" s="2">
        <f t="shared" ca="1" si="25"/>
        <v>0</v>
      </c>
      <c r="W67" s="2">
        <f t="shared" ca="1" si="25"/>
        <v>0</v>
      </c>
      <c r="AO67" s="138"/>
      <c r="AR67" s="3"/>
      <c r="AS67" s="83"/>
      <c r="AZ67" s="138"/>
      <c r="BB67"/>
    </row>
    <row r="68" spans="1:60" x14ac:dyDescent="0.2">
      <c r="A68" s="309" t="s">
        <v>134</v>
      </c>
      <c r="B68" s="244" t="str">
        <f t="shared" ca="1" si="16"/>
        <v/>
      </c>
      <c r="C68" s="244" t="s">
        <v>217</v>
      </c>
      <c r="D68" s="2">
        <f ca="1">COUNTIF(Übersicht!$BA$7:$BA$49,"="&amp;$A68)</f>
        <v>0</v>
      </c>
      <c r="E68" s="3">
        <f t="shared" ca="1" si="17"/>
        <v>0</v>
      </c>
      <c r="F68" s="83" t="str">
        <f t="shared" ca="1" si="18"/>
        <v/>
      </c>
      <c r="I68" s="2">
        <f t="shared" ca="1" si="19"/>
        <v>0</v>
      </c>
      <c r="K68" s="2">
        <f t="shared" ca="1" si="20"/>
        <v>0</v>
      </c>
      <c r="M68" s="2">
        <f t="shared" ca="1" si="21"/>
        <v>0</v>
      </c>
      <c r="O68" s="2">
        <f t="shared" ca="1" si="22"/>
        <v>0</v>
      </c>
      <c r="Q68" s="2">
        <f t="shared" ca="1" si="23"/>
        <v>0</v>
      </c>
      <c r="S68" s="2">
        <f t="shared" ca="1" si="24"/>
        <v>0</v>
      </c>
      <c r="U68" s="2">
        <f t="shared" ca="1" si="25"/>
        <v>0</v>
      </c>
      <c r="W68" s="2">
        <f t="shared" ca="1" si="25"/>
        <v>0</v>
      </c>
      <c r="AO68" s="138"/>
      <c r="AR68" s="3"/>
      <c r="AS68" s="83"/>
      <c r="AZ68" s="138"/>
      <c r="BA68"/>
    </row>
    <row r="69" spans="1:60" x14ac:dyDescent="0.2">
      <c r="A69" s="309" t="s">
        <v>135</v>
      </c>
      <c r="B69" s="244" t="str">
        <f t="shared" ca="1" si="16"/>
        <v/>
      </c>
      <c r="C69" s="244" t="s">
        <v>34</v>
      </c>
      <c r="D69" s="2">
        <f ca="1">COUNTIF(Übersicht!$BA$7:$BA$49,"="&amp;$A69)</f>
        <v>0</v>
      </c>
      <c r="E69" s="3">
        <f t="shared" ca="1" si="17"/>
        <v>0</v>
      </c>
      <c r="F69" s="83" t="str">
        <f t="shared" ca="1" si="18"/>
        <v/>
      </c>
      <c r="I69" s="2">
        <f t="shared" ca="1" si="19"/>
        <v>0</v>
      </c>
      <c r="K69" s="2">
        <f t="shared" ca="1" si="20"/>
        <v>0</v>
      </c>
      <c r="M69" s="2">
        <f t="shared" ca="1" si="21"/>
        <v>0</v>
      </c>
      <c r="O69" s="2">
        <f t="shared" ca="1" si="22"/>
        <v>0</v>
      </c>
      <c r="Q69" s="2">
        <f t="shared" ca="1" si="23"/>
        <v>0</v>
      </c>
      <c r="S69" s="2">
        <f t="shared" ca="1" si="24"/>
        <v>0</v>
      </c>
      <c r="U69" s="2">
        <f t="shared" ca="1" si="25"/>
        <v>0</v>
      </c>
      <c r="W69" s="2">
        <f t="shared" ca="1" si="25"/>
        <v>0</v>
      </c>
      <c r="AO69" s="138"/>
      <c r="AR69" s="3"/>
      <c r="AS69" s="83"/>
      <c r="AZ69" s="138"/>
      <c r="BB69"/>
    </row>
    <row r="70" spans="1:60" x14ac:dyDescent="0.2">
      <c r="A70" s="309" t="s">
        <v>136</v>
      </c>
      <c r="B70" s="244" t="str">
        <f t="shared" ca="1" si="16"/>
        <v/>
      </c>
      <c r="C70" s="244" t="s">
        <v>218</v>
      </c>
      <c r="D70" s="2">
        <f ca="1">COUNTIF(Übersicht!$BA$7:$BA$49,"="&amp;$A70)</f>
        <v>0</v>
      </c>
      <c r="E70" s="3">
        <f t="shared" ca="1" si="17"/>
        <v>0</v>
      </c>
      <c r="F70" s="83" t="str">
        <f t="shared" ca="1" si="18"/>
        <v/>
      </c>
      <c r="I70" s="2">
        <f t="shared" ca="1" si="19"/>
        <v>0</v>
      </c>
      <c r="K70" s="2">
        <f t="shared" ca="1" si="20"/>
        <v>0</v>
      </c>
      <c r="M70" s="2">
        <f t="shared" ca="1" si="21"/>
        <v>0</v>
      </c>
      <c r="O70" s="2">
        <f t="shared" ca="1" si="22"/>
        <v>0</v>
      </c>
      <c r="Q70" s="2">
        <f t="shared" ca="1" si="23"/>
        <v>0</v>
      </c>
      <c r="S70" s="2">
        <f t="shared" ca="1" si="24"/>
        <v>0</v>
      </c>
      <c r="U70" s="2">
        <f t="shared" ca="1" si="25"/>
        <v>0</v>
      </c>
      <c r="W70" s="2">
        <f t="shared" ca="1" si="25"/>
        <v>0</v>
      </c>
      <c r="AO70" s="138"/>
      <c r="AR70" s="3"/>
      <c r="AS70" s="83"/>
      <c r="AZ70" s="138"/>
      <c r="BA70"/>
    </row>
    <row r="71" spans="1:60" x14ac:dyDescent="0.2">
      <c r="A71" s="309" t="s">
        <v>137</v>
      </c>
      <c r="B71" s="244" t="str">
        <f t="shared" ca="1" si="16"/>
        <v/>
      </c>
      <c r="C71" s="244" t="s">
        <v>219</v>
      </c>
      <c r="D71" s="2">
        <f ca="1">COUNTIF(Übersicht!$BA$7:$BA$49,"="&amp;$A71)</f>
        <v>0</v>
      </c>
      <c r="E71" s="3">
        <f t="shared" ca="1" si="17"/>
        <v>0</v>
      </c>
      <c r="F71" s="83" t="str">
        <f t="shared" ca="1" si="18"/>
        <v/>
      </c>
      <c r="I71" s="2">
        <f t="shared" ca="1" si="19"/>
        <v>0</v>
      </c>
      <c r="K71" s="2">
        <f t="shared" ca="1" si="20"/>
        <v>0</v>
      </c>
      <c r="M71" s="2">
        <f t="shared" ca="1" si="21"/>
        <v>0</v>
      </c>
      <c r="O71" s="2">
        <f t="shared" ca="1" si="22"/>
        <v>0</v>
      </c>
      <c r="Q71" s="2">
        <f t="shared" ca="1" si="23"/>
        <v>0</v>
      </c>
      <c r="S71" s="2">
        <f t="shared" ca="1" si="24"/>
        <v>0</v>
      </c>
      <c r="U71" s="2">
        <f t="shared" ca="1" si="25"/>
        <v>0</v>
      </c>
      <c r="W71" s="2">
        <f t="shared" ca="1" si="25"/>
        <v>0</v>
      </c>
      <c r="AO71" s="138"/>
      <c r="AR71" s="3"/>
      <c r="AS71" s="83"/>
      <c r="AZ71" s="138"/>
      <c r="BC71"/>
      <c r="BD71"/>
      <c r="BE71"/>
    </row>
    <row r="72" spans="1:60" x14ac:dyDescent="0.2">
      <c r="A72" s="309" t="s">
        <v>138</v>
      </c>
      <c r="B72" s="244" t="str">
        <f t="shared" ca="1" si="16"/>
        <v/>
      </c>
      <c r="C72" s="244" t="s">
        <v>220</v>
      </c>
      <c r="D72" s="2">
        <f ca="1">COUNTIF(Übersicht!$BA$7:$BA$49,"="&amp;$A72)</f>
        <v>0</v>
      </c>
      <c r="E72" s="3">
        <f t="shared" ca="1" si="17"/>
        <v>0</v>
      </c>
      <c r="F72" s="83" t="str">
        <f t="shared" ca="1" si="18"/>
        <v/>
      </c>
      <c r="I72" s="2">
        <f t="shared" ca="1" si="19"/>
        <v>0</v>
      </c>
      <c r="K72" s="2">
        <f t="shared" ca="1" si="20"/>
        <v>0</v>
      </c>
      <c r="M72" s="2">
        <f t="shared" ca="1" si="21"/>
        <v>0</v>
      </c>
      <c r="O72" s="2">
        <f t="shared" ca="1" si="22"/>
        <v>0</v>
      </c>
      <c r="Q72" s="2">
        <f t="shared" ca="1" si="23"/>
        <v>0</v>
      </c>
      <c r="S72" s="2">
        <f t="shared" ca="1" si="24"/>
        <v>0</v>
      </c>
      <c r="U72" s="2">
        <f t="shared" ca="1" si="25"/>
        <v>0</v>
      </c>
      <c r="W72" s="2">
        <f t="shared" ca="1" si="25"/>
        <v>0</v>
      </c>
      <c r="AO72" s="138"/>
      <c r="AR72" s="3"/>
      <c r="AS72" s="83"/>
      <c r="AZ72" s="138"/>
    </row>
    <row r="73" spans="1:60" x14ac:dyDescent="0.2">
      <c r="A73" s="309" t="s">
        <v>139</v>
      </c>
      <c r="B73" s="244" t="str">
        <f t="shared" ref="B73:B103" ca="1" si="26">IF(E73&gt;0,C73,"")</f>
        <v/>
      </c>
      <c r="C73" s="244" t="s">
        <v>221</v>
      </c>
      <c r="D73" s="2">
        <f ca="1">COUNTIF(Übersicht!$BA$7:$BA$49,"="&amp;$A73)</f>
        <v>0</v>
      </c>
      <c r="E73" s="3">
        <f t="shared" ref="E73:E105" ca="1" si="27">SUM(G73:AO73)</f>
        <v>0</v>
      </c>
      <c r="F73" s="83" t="str">
        <f t="shared" ref="F73:F103" ca="1" si="28">IF(E73&gt;0,E73/$E$6,"")</f>
        <v/>
      </c>
      <c r="I73" s="2">
        <f t="shared" ref="I73:I105" ca="1" si="29">COUNTIF(INDIRECT(I$2&amp;"!$F$4:$F$8000"),"="&amp;$A73)</f>
        <v>0</v>
      </c>
      <c r="K73" s="2">
        <f t="shared" ref="K73:K105" ca="1" si="30">COUNTIF(INDIRECT(K$2&amp;"!$F$4:$F$8000"),"="&amp;$A73)</f>
        <v>0</v>
      </c>
      <c r="M73" s="2">
        <f t="shared" ref="M73:M105" ca="1" si="31">COUNTIF(INDIRECT(M$2&amp;"!$F$4:$F$8000"),"="&amp;$A73)</f>
        <v>0</v>
      </c>
      <c r="O73" s="2">
        <f t="shared" ref="O73:O105" ca="1" si="32">COUNTIF(INDIRECT(O$2&amp;"!$F$4:$F$8000"),"="&amp;$A73)</f>
        <v>0</v>
      </c>
      <c r="Q73" s="2">
        <f t="shared" ref="Q73:Q105" ca="1" si="33">COUNTIF(INDIRECT(Q$2&amp;"!$F$4:$F$8000"),"="&amp;$A73)</f>
        <v>0</v>
      </c>
      <c r="S73" s="2">
        <f t="shared" ref="S73:S105" ca="1" si="34">COUNTIF(INDIRECT(S$2&amp;"!$F$4:$F$8000"),"="&amp;$A73)</f>
        <v>0</v>
      </c>
      <c r="U73" s="2">
        <f t="shared" ref="U73:W105" ca="1" si="35">COUNTIF(INDIRECT(U$2&amp;"!$F$4:$F$8000"),"="&amp;$A73)</f>
        <v>0</v>
      </c>
      <c r="W73" s="2">
        <f t="shared" ca="1" si="35"/>
        <v>0</v>
      </c>
      <c r="AO73" s="138"/>
      <c r="AR73" s="3"/>
      <c r="AS73" s="83"/>
      <c r="AZ73" s="138"/>
    </row>
    <row r="74" spans="1:60" x14ac:dyDescent="0.2">
      <c r="A74" s="309" t="s">
        <v>140</v>
      </c>
      <c r="B74" s="244" t="str">
        <f t="shared" ca="1" si="26"/>
        <v>Porsche Club Rhein-Main e.V.</v>
      </c>
      <c r="C74" s="244" t="s">
        <v>222</v>
      </c>
      <c r="D74" s="2">
        <f ca="1">COUNTIF(Übersicht!$BA$7:$BA$49,"="&amp;$A74)</f>
        <v>4</v>
      </c>
      <c r="E74" s="3">
        <f t="shared" ca="1" si="27"/>
        <v>7</v>
      </c>
      <c r="F74" s="83">
        <f t="shared" ca="1" si="28"/>
        <v>0.11666666666666667</v>
      </c>
      <c r="I74" s="2">
        <f t="shared" ca="1" si="29"/>
        <v>3</v>
      </c>
      <c r="K74" s="2">
        <f t="shared" ca="1" si="30"/>
        <v>1</v>
      </c>
      <c r="M74" s="2">
        <f t="shared" ca="1" si="31"/>
        <v>3</v>
      </c>
      <c r="O74" s="2">
        <f t="shared" ca="1" si="32"/>
        <v>0</v>
      </c>
      <c r="Q74" s="2">
        <f t="shared" ca="1" si="33"/>
        <v>0</v>
      </c>
      <c r="S74" s="2">
        <f t="shared" ca="1" si="34"/>
        <v>0</v>
      </c>
      <c r="U74" s="2">
        <f t="shared" ca="1" si="35"/>
        <v>0</v>
      </c>
      <c r="W74" s="2">
        <f t="shared" ca="1" si="35"/>
        <v>0</v>
      </c>
      <c r="AO74" s="138"/>
      <c r="AR74" s="3"/>
      <c r="AS74" s="83"/>
      <c r="AZ74" s="138"/>
      <c r="BH74"/>
    </row>
    <row r="75" spans="1:60" x14ac:dyDescent="0.2">
      <c r="A75" s="309" t="s">
        <v>141</v>
      </c>
      <c r="B75" s="244" t="str">
        <f t="shared" ca="1" si="26"/>
        <v/>
      </c>
      <c r="C75" s="244" t="s">
        <v>105</v>
      </c>
      <c r="D75" s="2">
        <f ca="1">COUNTIF(Übersicht!$BA$7:$BA$49,"="&amp;$A75)</f>
        <v>0</v>
      </c>
      <c r="E75" s="3">
        <f t="shared" ca="1" si="27"/>
        <v>0</v>
      </c>
      <c r="F75" s="83" t="str">
        <f t="shared" ca="1" si="28"/>
        <v/>
      </c>
      <c r="I75" s="2">
        <f t="shared" ca="1" si="29"/>
        <v>0</v>
      </c>
      <c r="K75" s="2">
        <f t="shared" ca="1" si="30"/>
        <v>0</v>
      </c>
      <c r="M75" s="2">
        <f t="shared" ca="1" si="31"/>
        <v>0</v>
      </c>
      <c r="O75" s="2">
        <f t="shared" ca="1" si="32"/>
        <v>0</v>
      </c>
      <c r="Q75" s="2">
        <f t="shared" ca="1" si="33"/>
        <v>0</v>
      </c>
      <c r="S75" s="2">
        <f t="shared" ca="1" si="34"/>
        <v>0</v>
      </c>
      <c r="U75" s="2">
        <f t="shared" ca="1" si="35"/>
        <v>0</v>
      </c>
      <c r="W75" s="2">
        <f t="shared" ca="1" si="35"/>
        <v>0</v>
      </c>
      <c r="AO75" s="138"/>
      <c r="AR75" s="3"/>
      <c r="AS75" s="83"/>
      <c r="AZ75" s="138"/>
    </row>
    <row r="76" spans="1:60" x14ac:dyDescent="0.2">
      <c r="A76" s="309" t="s">
        <v>142</v>
      </c>
      <c r="B76" s="244" t="str">
        <f t="shared" ca="1" si="26"/>
        <v/>
      </c>
      <c r="C76" s="244" t="s">
        <v>223</v>
      </c>
      <c r="D76" s="2">
        <f ca="1">COUNTIF(Übersicht!$BA$7:$BA$49,"="&amp;$A76)</f>
        <v>0</v>
      </c>
      <c r="E76" s="3">
        <f t="shared" ca="1" si="27"/>
        <v>0</v>
      </c>
      <c r="F76" s="83" t="str">
        <f t="shared" ca="1" si="28"/>
        <v/>
      </c>
      <c r="I76" s="2">
        <f t="shared" ca="1" si="29"/>
        <v>0</v>
      </c>
      <c r="K76" s="2">
        <f t="shared" ca="1" si="30"/>
        <v>0</v>
      </c>
      <c r="M76" s="2">
        <f t="shared" ca="1" si="31"/>
        <v>0</v>
      </c>
      <c r="O76" s="2">
        <f t="shared" ca="1" si="32"/>
        <v>0</v>
      </c>
      <c r="Q76" s="2">
        <f t="shared" ca="1" si="33"/>
        <v>0</v>
      </c>
      <c r="S76" s="2">
        <f t="shared" ca="1" si="34"/>
        <v>0</v>
      </c>
      <c r="U76" s="2">
        <f t="shared" ca="1" si="35"/>
        <v>0</v>
      </c>
      <c r="W76" s="2">
        <f t="shared" ca="1" si="35"/>
        <v>0</v>
      </c>
      <c r="AO76" s="138"/>
      <c r="AR76" s="3"/>
      <c r="AS76" s="83"/>
      <c r="AZ76" s="138"/>
    </row>
    <row r="77" spans="1:60" x14ac:dyDescent="0.2">
      <c r="A77" s="309" t="s">
        <v>143</v>
      </c>
      <c r="B77" s="244" t="str">
        <f t="shared" ca="1" si="26"/>
        <v/>
      </c>
      <c r="C77" s="244" t="s">
        <v>224</v>
      </c>
      <c r="D77" s="2">
        <f ca="1">COUNTIF(Übersicht!$BA$7:$BA$49,"="&amp;$A77)</f>
        <v>0</v>
      </c>
      <c r="E77" s="3">
        <f t="shared" ca="1" si="27"/>
        <v>0</v>
      </c>
      <c r="F77" s="83" t="str">
        <f t="shared" ca="1" si="28"/>
        <v/>
      </c>
      <c r="I77" s="2">
        <f t="shared" ca="1" si="29"/>
        <v>0</v>
      </c>
      <c r="K77" s="2">
        <f t="shared" ca="1" si="30"/>
        <v>0</v>
      </c>
      <c r="M77" s="2">
        <f t="shared" ca="1" si="31"/>
        <v>0</v>
      </c>
      <c r="O77" s="2">
        <f t="shared" ca="1" si="32"/>
        <v>0</v>
      </c>
      <c r="Q77" s="2">
        <f t="shared" ca="1" si="33"/>
        <v>0</v>
      </c>
      <c r="S77" s="2">
        <f t="shared" ca="1" si="34"/>
        <v>0</v>
      </c>
      <c r="U77" s="2">
        <f t="shared" ca="1" si="35"/>
        <v>0</v>
      </c>
      <c r="W77" s="2">
        <f t="shared" ca="1" si="35"/>
        <v>0</v>
      </c>
      <c r="AO77" s="138"/>
      <c r="AR77" s="3"/>
      <c r="AS77" s="83"/>
      <c r="AZ77" s="138"/>
      <c r="BH77"/>
    </row>
    <row r="78" spans="1:60" x14ac:dyDescent="0.2">
      <c r="A78" s="309" t="s">
        <v>144</v>
      </c>
      <c r="B78" s="244" t="str">
        <f t="shared" ca="1" si="26"/>
        <v/>
      </c>
      <c r="C78" s="244" t="s">
        <v>225</v>
      </c>
      <c r="D78" s="2">
        <f ca="1">COUNTIF(Übersicht!$BA$7:$BA$49,"="&amp;$A78)</f>
        <v>0</v>
      </c>
      <c r="E78" s="3">
        <f t="shared" ca="1" si="27"/>
        <v>0</v>
      </c>
      <c r="F78" s="83" t="str">
        <f t="shared" ca="1" si="28"/>
        <v/>
      </c>
      <c r="I78" s="2">
        <f t="shared" ca="1" si="29"/>
        <v>0</v>
      </c>
      <c r="K78" s="2">
        <f t="shared" ca="1" si="30"/>
        <v>0</v>
      </c>
      <c r="M78" s="2">
        <f t="shared" ca="1" si="31"/>
        <v>0</v>
      </c>
      <c r="O78" s="2">
        <f t="shared" ca="1" si="32"/>
        <v>0</v>
      </c>
      <c r="Q78" s="2">
        <f t="shared" ca="1" si="33"/>
        <v>0</v>
      </c>
      <c r="S78" s="2">
        <f t="shared" ca="1" si="34"/>
        <v>0</v>
      </c>
      <c r="U78" s="2">
        <f t="shared" ca="1" si="35"/>
        <v>0</v>
      </c>
      <c r="W78" s="2">
        <f t="shared" ca="1" si="35"/>
        <v>0</v>
      </c>
      <c r="AO78" s="138"/>
      <c r="AR78" s="3"/>
      <c r="AS78" s="83"/>
      <c r="AZ78" s="138"/>
    </row>
    <row r="79" spans="1:60" x14ac:dyDescent="0.2">
      <c r="A79" s="309" t="s">
        <v>145</v>
      </c>
      <c r="B79" s="253" t="str">
        <f t="shared" ca="1" si="26"/>
        <v>Porsche Club Roland zu  Bremen e.V.</v>
      </c>
      <c r="C79" s="244" t="s">
        <v>226</v>
      </c>
      <c r="D79" s="2">
        <f ca="1">COUNTIF(Übersicht!$BA$7:$BA$49,"="&amp;$A79)</f>
        <v>1</v>
      </c>
      <c r="E79" s="3">
        <f t="shared" ca="1" si="27"/>
        <v>2</v>
      </c>
      <c r="F79" s="83">
        <f t="shared" ca="1" si="28"/>
        <v>3.3333333333333333E-2</v>
      </c>
      <c r="I79" s="2">
        <f t="shared" ca="1" si="29"/>
        <v>1</v>
      </c>
      <c r="K79" s="2">
        <f t="shared" ca="1" si="30"/>
        <v>0</v>
      </c>
      <c r="M79" s="2">
        <f t="shared" ca="1" si="31"/>
        <v>1</v>
      </c>
      <c r="O79" s="2">
        <f t="shared" ca="1" si="32"/>
        <v>0</v>
      </c>
      <c r="Q79" s="2">
        <f t="shared" ca="1" si="33"/>
        <v>0</v>
      </c>
      <c r="S79" s="2">
        <f t="shared" ca="1" si="34"/>
        <v>0</v>
      </c>
      <c r="U79" s="2">
        <f t="shared" ca="1" si="35"/>
        <v>0</v>
      </c>
      <c r="W79" s="2">
        <f t="shared" ca="1" si="35"/>
        <v>0</v>
      </c>
      <c r="AO79" s="138"/>
      <c r="AR79" s="3"/>
      <c r="AS79" s="83"/>
      <c r="AZ79" s="138"/>
      <c r="BH79"/>
    </row>
    <row r="80" spans="1:60" x14ac:dyDescent="0.2">
      <c r="A80" s="309" t="s">
        <v>368</v>
      </c>
      <c r="B80" s="244" t="str">
        <f t="shared" ca="1" si="26"/>
        <v/>
      </c>
      <c r="C80" s="244" t="s">
        <v>534</v>
      </c>
      <c r="D80" s="2">
        <f ca="1">COUNTIF(Übersicht!$BA$7:$BA$49,"="&amp;$A80)</f>
        <v>0</v>
      </c>
      <c r="E80" s="3">
        <f t="shared" ca="1" si="27"/>
        <v>0</v>
      </c>
      <c r="F80" s="83" t="str">
        <f t="shared" ca="1" si="28"/>
        <v/>
      </c>
      <c r="I80" s="2">
        <f t="shared" ca="1" si="29"/>
        <v>0</v>
      </c>
      <c r="K80" s="2">
        <f t="shared" ca="1" si="30"/>
        <v>0</v>
      </c>
      <c r="M80" s="2">
        <f t="shared" ca="1" si="31"/>
        <v>0</v>
      </c>
      <c r="O80" s="2">
        <f t="shared" ca="1" si="32"/>
        <v>0</v>
      </c>
      <c r="Q80" s="2">
        <f t="shared" ca="1" si="33"/>
        <v>0</v>
      </c>
      <c r="S80" s="2">
        <f t="shared" ca="1" si="34"/>
        <v>0</v>
      </c>
      <c r="U80" s="2">
        <f t="shared" ca="1" si="35"/>
        <v>0</v>
      </c>
      <c r="W80" s="2">
        <f t="shared" ca="1" si="35"/>
        <v>0</v>
      </c>
      <c r="AO80" s="138"/>
      <c r="AR80" s="3"/>
      <c r="AS80" s="83"/>
      <c r="AZ80" s="138"/>
      <c r="BC80"/>
      <c r="BD80"/>
      <c r="BE80"/>
    </row>
    <row r="81" spans="1:60" x14ac:dyDescent="0.2">
      <c r="A81" s="309" t="s">
        <v>146</v>
      </c>
      <c r="B81" s="244" t="str">
        <f t="shared" ca="1" si="26"/>
        <v/>
      </c>
      <c r="C81" s="244" t="s">
        <v>32</v>
      </c>
      <c r="D81" s="2">
        <f ca="1">COUNTIF(Übersicht!$BA$7:$BA$49,"="&amp;$A81)</f>
        <v>0</v>
      </c>
      <c r="E81" s="3">
        <f t="shared" ca="1" si="27"/>
        <v>0</v>
      </c>
      <c r="F81" s="83" t="str">
        <f t="shared" ca="1" si="28"/>
        <v/>
      </c>
      <c r="I81" s="2">
        <f t="shared" ca="1" si="29"/>
        <v>0</v>
      </c>
      <c r="K81" s="2">
        <f t="shared" ca="1" si="30"/>
        <v>0</v>
      </c>
      <c r="M81" s="2">
        <f t="shared" ca="1" si="31"/>
        <v>0</v>
      </c>
      <c r="O81" s="2">
        <f t="shared" ca="1" si="32"/>
        <v>0</v>
      </c>
      <c r="Q81" s="2">
        <f t="shared" ca="1" si="33"/>
        <v>0</v>
      </c>
      <c r="S81" s="2">
        <f t="shared" ca="1" si="34"/>
        <v>0</v>
      </c>
      <c r="U81" s="2">
        <f t="shared" ca="1" si="35"/>
        <v>0</v>
      </c>
      <c r="W81" s="2">
        <f t="shared" ca="1" si="35"/>
        <v>0</v>
      </c>
      <c r="AO81" s="138"/>
      <c r="AR81" s="3"/>
      <c r="AS81" s="83"/>
      <c r="AZ81" s="138"/>
    </row>
    <row r="82" spans="1:60" x14ac:dyDescent="0.2">
      <c r="A82" s="309" t="s">
        <v>147</v>
      </c>
      <c r="B82" s="244" t="str">
        <f t="shared" ca="1" si="26"/>
        <v/>
      </c>
      <c r="C82" s="244" t="s">
        <v>83</v>
      </c>
      <c r="D82" s="2">
        <f ca="1">COUNTIF(Übersicht!$BA$7:$BA$49,"="&amp;$A82)</f>
        <v>0</v>
      </c>
      <c r="E82" s="3">
        <f t="shared" ca="1" si="27"/>
        <v>0</v>
      </c>
      <c r="F82" s="83" t="str">
        <f t="shared" ca="1" si="28"/>
        <v/>
      </c>
      <c r="I82" s="2">
        <f t="shared" ca="1" si="29"/>
        <v>0</v>
      </c>
      <c r="K82" s="2">
        <f t="shared" ca="1" si="30"/>
        <v>0</v>
      </c>
      <c r="M82" s="2">
        <f t="shared" ca="1" si="31"/>
        <v>0</v>
      </c>
      <c r="O82" s="2">
        <f t="shared" ca="1" si="32"/>
        <v>0</v>
      </c>
      <c r="Q82" s="2">
        <f t="shared" ca="1" si="33"/>
        <v>0</v>
      </c>
      <c r="S82" s="2">
        <f t="shared" ca="1" si="34"/>
        <v>0</v>
      </c>
      <c r="U82" s="2">
        <f t="shared" ca="1" si="35"/>
        <v>0</v>
      </c>
      <c r="W82" s="2">
        <f t="shared" ca="1" si="35"/>
        <v>0</v>
      </c>
      <c r="AO82" s="138"/>
      <c r="AR82" s="3"/>
      <c r="AS82" s="83"/>
      <c r="AZ82" s="138"/>
    </row>
    <row r="83" spans="1:60" x14ac:dyDescent="0.2">
      <c r="A83" s="309" t="s">
        <v>148</v>
      </c>
      <c r="B83" s="244" t="str">
        <f t="shared" ca="1" si="26"/>
        <v/>
      </c>
      <c r="C83" s="244" t="s">
        <v>109</v>
      </c>
      <c r="D83" s="2">
        <f ca="1">COUNTIF(Übersicht!$BA$7:$BA$49,"="&amp;$A83)</f>
        <v>0</v>
      </c>
      <c r="E83" s="3">
        <f t="shared" ca="1" si="27"/>
        <v>0</v>
      </c>
      <c r="F83" s="83" t="str">
        <f t="shared" ca="1" si="28"/>
        <v/>
      </c>
      <c r="I83" s="2">
        <f t="shared" ca="1" si="29"/>
        <v>0</v>
      </c>
      <c r="K83" s="2">
        <f t="shared" ca="1" si="30"/>
        <v>0</v>
      </c>
      <c r="M83" s="2">
        <f t="shared" ca="1" si="31"/>
        <v>0</v>
      </c>
      <c r="O83" s="2">
        <f t="shared" ca="1" si="32"/>
        <v>0</v>
      </c>
      <c r="Q83" s="2">
        <f t="shared" ca="1" si="33"/>
        <v>0</v>
      </c>
      <c r="S83" s="2">
        <f t="shared" ca="1" si="34"/>
        <v>0</v>
      </c>
      <c r="U83" s="2">
        <f t="shared" ca="1" si="35"/>
        <v>0</v>
      </c>
      <c r="W83" s="2">
        <f t="shared" ca="1" si="35"/>
        <v>0</v>
      </c>
      <c r="AO83" s="138"/>
      <c r="AR83" s="3"/>
      <c r="AS83" s="83"/>
      <c r="AZ83" s="138"/>
      <c r="BA83"/>
      <c r="BH83"/>
    </row>
    <row r="84" spans="1:60" x14ac:dyDescent="0.2">
      <c r="A84" s="309" t="s">
        <v>149</v>
      </c>
      <c r="B84" s="244" t="str">
        <f t="shared" ca="1" si="26"/>
        <v>Porsche Club Schwaben e.V.</v>
      </c>
      <c r="C84" s="244" t="s">
        <v>90</v>
      </c>
      <c r="D84" s="2">
        <f ca="1">COUNTIF(Übersicht!$BA$7:$BA$49,"="&amp;$A84)</f>
        <v>8</v>
      </c>
      <c r="E84" s="3">
        <f t="shared" ca="1" si="27"/>
        <v>15</v>
      </c>
      <c r="F84" s="83">
        <f t="shared" ca="1" si="28"/>
        <v>0.25</v>
      </c>
      <c r="I84" s="2">
        <f t="shared" ca="1" si="29"/>
        <v>3</v>
      </c>
      <c r="K84" s="2">
        <f t="shared" ca="1" si="30"/>
        <v>7</v>
      </c>
      <c r="M84" s="2">
        <f t="shared" ca="1" si="31"/>
        <v>5</v>
      </c>
      <c r="O84" s="2">
        <f t="shared" ca="1" si="32"/>
        <v>0</v>
      </c>
      <c r="Q84" s="2">
        <f t="shared" ca="1" si="33"/>
        <v>0</v>
      </c>
      <c r="S84" s="2">
        <f t="shared" ca="1" si="34"/>
        <v>0</v>
      </c>
      <c r="U84" s="2">
        <f t="shared" ca="1" si="35"/>
        <v>0</v>
      </c>
      <c r="W84" s="2">
        <f t="shared" ca="1" si="35"/>
        <v>0</v>
      </c>
      <c r="AO84" s="138"/>
      <c r="AR84" s="3"/>
      <c r="AS84" s="83"/>
      <c r="AZ84" s="138"/>
      <c r="BB84"/>
    </row>
    <row r="85" spans="1:60" x14ac:dyDescent="0.2">
      <c r="A85" s="309" t="s">
        <v>150</v>
      </c>
      <c r="B85" s="244" t="str">
        <f t="shared" ca="1" si="26"/>
        <v/>
      </c>
      <c r="C85" s="244" t="s">
        <v>227</v>
      </c>
      <c r="D85" s="2">
        <f ca="1">COUNTIF(Übersicht!$BA$7:$BA$49,"="&amp;$A85)</f>
        <v>0</v>
      </c>
      <c r="E85" s="3">
        <f t="shared" ca="1" si="27"/>
        <v>0</v>
      </c>
      <c r="F85" s="83" t="str">
        <f t="shared" ca="1" si="28"/>
        <v/>
      </c>
      <c r="I85" s="2">
        <f t="shared" ca="1" si="29"/>
        <v>0</v>
      </c>
      <c r="K85" s="2">
        <f t="shared" ca="1" si="30"/>
        <v>0</v>
      </c>
      <c r="M85" s="2">
        <f t="shared" ca="1" si="31"/>
        <v>0</v>
      </c>
      <c r="O85" s="2">
        <f t="shared" ca="1" si="32"/>
        <v>0</v>
      </c>
      <c r="Q85" s="2">
        <f t="shared" ca="1" si="33"/>
        <v>0</v>
      </c>
      <c r="S85" s="2">
        <f t="shared" ca="1" si="34"/>
        <v>0</v>
      </c>
      <c r="U85" s="2">
        <f t="shared" ca="1" si="35"/>
        <v>0</v>
      </c>
      <c r="W85" s="2">
        <f t="shared" ca="1" si="35"/>
        <v>0</v>
      </c>
      <c r="AO85" s="138"/>
      <c r="AR85" s="3"/>
      <c r="AS85" s="83"/>
      <c r="AZ85" s="138"/>
      <c r="BG85"/>
    </row>
    <row r="86" spans="1:60" x14ac:dyDescent="0.2">
      <c r="A86" s="309" t="s">
        <v>604</v>
      </c>
      <c r="B86" s="244" t="str">
        <f t="shared" ca="1" si="26"/>
        <v/>
      </c>
      <c r="C86" s="266" t="s">
        <v>605</v>
      </c>
      <c r="D86" s="2">
        <f ca="1">COUNTIF(Übersicht!$BA$7:$BA$49,"="&amp;$A86)</f>
        <v>0</v>
      </c>
      <c r="E86" s="3">
        <f t="shared" ca="1" si="27"/>
        <v>0</v>
      </c>
      <c r="F86" s="83" t="str">
        <f t="shared" ca="1" si="28"/>
        <v/>
      </c>
      <c r="I86" s="2">
        <f t="shared" ca="1" si="29"/>
        <v>0</v>
      </c>
      <c r="K86" s="2">
        <f t="shared" ca="1" si="30"/>
        <v>0</v>
      </c>
      <c r="M86" s="2">
        <f t="shared" ca="1" si="31"/>
        <v>0</v>
      </c>
      <c r="O86" s="2">
        <f t="shared" ca="1" si="32"/>
        <v>0</v>
      </c>
      <c r="Q86" s="2">
        <f t="shared" ca="1" si="33"/>
        <v>0</v>
      </c>
      <c r="S86" s="2">
        <f t="shared" ca="1" si="34"/>
        <v>0</v>
      </c>
      <c r="U86" s="2">
        <f t="shared" ca="1" si="35"/>
        <v>0</v>
      </c>
      <c r="W86" s="2">
        <f t="shared" ca="1" si="35"/>
        <v>0</v>
      </c>
      <c r="AO86" s="138"/>
      <c r="AR86" s="3"/>
      <c r="AS86" s="83"/>
      <c r="AZ86" s="138"/>
      <c r="BG86"/>
    </row>
    <row r="87" spans="1:60" x14ac:dyDescent="0.2">
      <c r="A87" s="309" t="s">
        <v>151</v>
      </c>
      <c r="B87" s="244" t="str">
        <f t="shared" ca="1" si="26"/>
        <v/>
      </c>
      <c r="C87" s="244" t="s">
        <v>228</v>
      </c>
      <c r="D87" s="2">
        <f ca="1">COUNTIF(Übersicht!$BA$7:$BA$49,"="&amp;$A87)</f>
        <v>0</v>
      </c>
      <c r="E87" s="3">
        <f t="shared" ca="1" si="27"/>
        <v>0</v>
      </c>
      <c r="F87" s="83" t="str">
        <f t="shared" ca="1" si="28"/>
        <v/>
      </c>
      <c r="I87" s="2">
        <f t="shared" ca="1" si="29"/>
        <v>0</v>
      </c>
      <c r="K87" s="2">
        <f t="shared" ca="1" si="30"/>
        <v>0</v>
      </c>
      <c r="M87" s="2">
        <f t="shared" ca="1" si="31"/>
        <v>0</v>
      </c>
      <c r="O87" s="2">
        <f t="shared" ca="1" si="32"/>
        <v>0</v>
      </c>
      <c r="Q87" s="2">
        <f t="shared" ca="1" si="33"/>
        <v>0</v>
      </c>
      <c r="S87" s="2">
        <f t="shared" ca="1" si="34"/>
        <v>0</v>
      </c>
      <c r="U87" s="2">
        <f t="shared" ca="1" si="35"/>
        <v>0</v>
      </c>
      <c r="W87" s="2">
        <f t="shared" ca="1" si="35"/>
        <v>0</v>
      </c>
      <c r="AO87" s="138"/>
      <c r="AR87" s="3"/>
      <c r="AS87" s="83"/>
      <c r="AZ87" s="138"/>
      <c r="BG87"/>
    </row>
    <row r="88" spans="1:60" x14ac:dyDescent="0.2">
      <c r="A88" s="309" t="s">
        <v>626</v>
      </c>
      <c r="B88" s="266" t="str">
        <f t="shared" ca="1" si="26"/>
        <v/>
      </c>
      <c r="C88" s="266" t="s">
        <v>627</v>
      </c>
      <c r="D88" s="2">
        <f ca="1">COUNTIF(Übersicht!$BA$7:$BA$49,"="&amp;$A88)</f>
        <v>0</v>
      </c>
      <c r="E88" s="3">
        <f t="shared" ca="1" si="27"/>
        <v>0</v>
      </c>
      <c r="F88" s="83" t="str">
        <f t="shared" ca="1" si="28"/>
        <v/>
      </c>
      <c r="G88" s="266"/>
      <c r="I88" s="266">
        <f t="shared" ca="1" si="29"/>
        <v>0</v>
      </c>
      <c r="K88" s="266">
        <f t="shared" ca="1" si="30"/>
        <v>0</v>
      </c>
      <c r="M88" s="266">
        <f t="shared" ca="1" si="31"/>
        <v>0</v>
      </c>
      <c r="O88" s="266">
        <f t="shared" ca="1" si="32"/>
        <v>0</v>
      </c>
      <c r="Q88" s="266">
        <f t="shared" ca="1" si="33"/>
        <v>0</v>
      </c>
      <c r="S88" s="266">
        <f t="shared" ca="1" si="34"/>
        <v>0</v>
      </c>
      <c r="U88" s="266">
        <f t="shared" ca="1" si="35"/>
        <v>0</v>
      </c>
      <c r="W88" s="266">
        <f t="shared" ca="1" si="35"/>
        <v>0</v>
      </c>
      <c r="AO88" s="138"/>
      <c r="AR88" s="3"/>
      <c r="AS88" s="83"/>
      <c r="AZ88" s="138"/>
    </row>
    <row r="89" spans="1:60" x14ac:dyDescent="0.2">
      <c r="A89" s="309" t="s">
        <v>152</v>
      </c>
      <c r="B89" s="244" t="str">
        <f t="shared" ca="1" si="26"/>
        <v/>
      </c>
      <c r="C89" s="244" t="s">
        <v>229</v>
      </c>
      <c r="D89" s="2">
        <f ca="1">COUNTIF(Übersicht!$BA$7:$BA$49,"="&amp;$A89)</f>
        <v>0</v>
      </c>
      <c r="E89" s="3">
        <f t="shared" ca="1" si="27"/>
        <v>0</v>
      </c>
      <c r="F89" s="83" t="str">
        <f t="shared" ca="1" si="28"/>
        <v/>
      </c>
      <c r="I89" s="2">
        <f t="shared" ca="1" si="29"/>
        <v>0</v>
      </c>
      <c r="K89" s="2">
        <f t="shared" ca="1" si="30"/>
        <v>0</v>
      </c>
      <c r="M89" s="2">
        <f t="shared" ca="1" si="31"/>
        <v>0</v>
      </c>
      <c r="O89" s="2">
        <f t="shared" ca="1" si="32"/>
        <v>0</v>
      </c>
      <c r="Q89" s="2">
        <f t="shared" ca="1" si="33"/>
        <v>0</v>
      </c>
      <c r="S89" s="2">
        <f t="shared" ca="1" si="34"/>
        <v>0</v>
      </c>
      <c r="U89" s="2">
        <f t="shared" ca="1" si="35"/>
        <v>0</v>
      </c>
      <c r="W89" s="2">
        <f t="shared" ca="1" si="35"/>
        <v>0</v>
      </c>
      <c r="AO89" s="138"/>
      <c r="AR89" s="3"/>
      <c r="AS89" s="83"/>
      <c r="AZ89" s="138"/>
      <c r="BA89"/>
      <c r="BB89"/>
      <c r="BF89"/>
    </row>
    <row r="90" spans="1:60" x14ac:dyDescent="0.2">
      <c r="A90" s="309" t="s">
        <v>183</v>
      </c>
      <c r="B90" s="244" t="str">
        <f t="shared" ca="1" si="26"/>
        <v/>
      </c>
      <c r="C90" s="244" t="s">
        <v>184</v>
      </c>
      <c r="D90" s="2">
        <f ca="1">COUNTIF(Übersicht!$BA$7:$BA$49,"="&amp;$A90)</f>
        <v>0</v>
      </c>
      <c r="E90" s="3">
        <f t="shared" ca="1" si="27"/>
        <v>0</v>
      </c>
      <c r="F90" s="83" t="str">
        <f t="shared" ca="1" si="28"/>
        <v/>
      </c>
      <c r="I90" s="2">
        <f t="shared" ca="1" si="29"/>
        <v>0</v>
      </c>
      <c r="K90" s="2">
        <f t="shared" ca="1" si="30"/>
        <v>0</v>
      </c>
      <c r="M90" s="2">
        <f t="shared" ca="1" si="31"/>
        <v>0</v>
      </c>
      <c r="O90" s="2">
        <f t="shared" ca="1" si="32"/>
        <v>0</v>
      </c>
      <c r="Q90" s="2">
        <f t="shared" ca="1" si="33"/>
        <v>0</v>
      </c>
      <c r="S90" s="2">
        <f t="shared" ca="1" si="34"/>
        <v>0</v>
      </c>
      <c r="U90" s="2">
        <f t="shared" ca="1" si="35"/>
        <v>0</v>
      </c>
      <c r="W90" s="2">
        <f t="shared" ca="1" si="35"/>
        <v>0</v>
      </c>
      <c r="AO90" s="138"/>
      <c r="AR90" s="3"/>
      <c r="AS90" s="83"/>
      <c r="AZ90" s="138"/>
      <c r="BA90"/>
      <c r="BB90"/>
      <c r="BC90"/>
      <c r="BD90"/>
      <c r="BE90"/>
    </row>
    <row r="91" spans="1:60" x14ac:dyDescent="0.2">
      <c r="A91" s="309" t="s">
        <v>265</v>
      </c>
      <c r="B91" s="244" t="str">
        <f t="shared" ca="1" si="26"/>
        <v/>
      </c>
      <c r="C91" s="244" t="s">
        <v>371</v>
      </c>
      <c r="D91" s="2">
        <f ca="1">COUNTIF(Übersicht!$BA$7:$BA$49,"="&amp;$A91)</f>
        <v>0</v>
      </c>
      <c r="E91" s="3">
        <f t="shared" ca="1" si="27"/>
        <v>0</v>
      </c>
      <c r="F91" s="83" t="str">
        <f t="shared" ca="1" si="28"/>
        <v/>
      </c>
      <c r="I91" s="2">
        <f t="shared" ca="1" si="29"/>
        <v>0</v>
      </c>
      <c r="K91" s="2">
        <f t="shared" ca="1" si="30"/>
        <v>0</v>
      </c>
      <c r="M91" s="2">
        <f t="shared" ca="1" si="31"/>
        <v>0</v>
      </c>
      <c r="O91" s="2">
        <f t="shared" ca="1" si="32"/>
        <v>0</v>
      </c>
      <c r="Q91" s="2">
        <f t="shared" ca="1" si="33"/>
        <v>0</v>
      </c>
      <c r="S91" s="2">
        <f t="shared" ca="1" si="34"/>
        <v>0</v>
      </c>
      <c r="U91" s="2">
        <f t="shared" ca="1" si="35"/>
        <v>0</v>
      </c>
      <c r="W91" s="2">
        <f t="shared" ca="1" si="35"/>
        <v>0</v>
      </c>
      <c r="AO91" s="138"/>
      <c r="AR91" s="3"/>
      <c r="AS91" s="83"/>
      <c r="AZ91" s="138"/>
    </row>
    <row r="92" spans="1:60" x14ac:dyDescent="0.2">
      <c r="A92" s="309" t="s">
        <v>370</v>
      </c>
      <c r="B92" s="244" t="str">
        <f t="shared" ca="1" si="26"/>
        <v/>
      </c>
      <c r="C92" s="244" t="s">
        <v>372</v>
      </c>
      <c r="D92" s="2">
        <f ca="1">COUNTIF(Übersicht!$BA$7:$BA$49,"="&amp;$A92)</f>
        <v>0</v>
      </c>
      <c r="E92" s="3">
        <f t="shared" ca="1" si="27"/>
        <v>0</v>
      </c>
      <c r="F92" s="83" t="str">
        <f t="shared" ca="1" si="28"/>
        <v/>
      </c>
      <c r="I92" s="2">
        <f t="shared" ca="1" si="29"/>
        <v>0</v>
      </c>
      <c r="K92" s="2">
        <f t="shared" ca="1" si="30"/>
        <v>0</v>
      </c>
      <c r="M92" s="2">
        <f t="shared" ca="1" si="31"/>
        <v>0</v>
      </c>
      <c r="O92" s="2">
        <f t="shared" ca="1" si="32"/>
        <v>0</v>
      </c>
      <c r="Q92" s="2">
        <f t="shared" ca="1" si="33"/>
        <v>0</v>
      </c>
      <c r="S92" s="2">
        <f t="shared" ca="1" si="34"/>
        <v>0</v>
      </c>
      <c r="U92" s="2">
        <f t="shared" ca="1" si="35"/>
        <v>0</v>
      </c>
      <c r="W92" s="2">
        <f t="shared" ca="1" si="35"/>
        <v>0</v>
      </c>
      <c r="AO92" s="138"/>
      <c r="AR92" s="3"/>
      <c r="AS92" s="83"/>
      <c r="AZ92" s="138"/>
    </row>
    <row r="93" spans="1:60" x14ac:dyDescent="0.2">
      <c r="A93" s="309" t="s">
        <v>153</v>
      </c>
      <c r="B93" s="244" t="str">
        <f t="shared" ca="1" si="26"/>
        <v/>
      </c>
      <c r="C93" s="244" t="s">
        <v>230</v>
      </c>
      <c r="D93" s="2">
        <f ca="1">COUNTIF(Übersicht!$BA$7:$BA$49,"="&amp;$A93)</f>
        <v>0</v>
      </c>
      <c r="E93" s="3">
        <f t="shared" ca="1" si="27"/>
        <v>0</v>
      </c>
      <c r="F93" s="83" t="str">
        <f t="shared" ca="1" si="28"/>
        <v/>
      </c>
      <c r="I93" s="2">
        <f t="shared" ca="1" si="29"/>
        <v>0</v>
      </c>
      <c r="K93" s="2">
        <f t="shared" ca="1" si="30"/>
        <v>0</v>
      </c>
      <c r="M93" s="2">
        <f t="shared" ca="1" si="31"/>
        <v>0</v>
      </c>
      <c r="O93" s="2">
        <f t="shared" ca="1" si="32"/>
        <v>0</v>
      </c>
      <c r="Q93" s="2">
        <f t="shared" ca="1" si="33"/>
        <v>0</v>
      </c>
      <c r="S93" s="2">
        <f t="shared" ca="1" si="34"/>
        <v>0</v>
      </c>
      <c r="U93" s="2">
        <f t="shared" ca="1" si="35"/>
        <v>0</v>
      </c>
      <c r="W93" s="2">
        <f t="shared" ca="1" si="35"/>
        <v>0</v>
      </c>
      <c r="AO93" s="138"/>
      <c r="AR93" s="3"/>
      <c r="AS93" s="83"/>
      <c r="AZ93" s="138"/>
    </row>
    <row r="94" spans="1:60" x14ac:dyDescent="0.2">
      <c r="A94" s="309" t="s">
        <v>154</v>
      </c>
      <c r="B94" s="244" t="str">
        <f t="shared" ca="1" si="26"/>
        <v/>
      </c>
      <c r="C94" s="244" t="s">
        <v>231</v>
      </c>
      <c r="D94" s="2">
        <f ca="1">COUNTIF(Übersicht!$BA$7:$BA$49,"="&amp;$A94)</f>
        <v>0</v>
      </c>
      <c r="E94" s="3">
        <f t="shared" ca="1" si="27"/>
        <v>0</v>
      </c>
      <c r="F94" s="83" t="str">
        <f t="shared" ca="1" si="28"/>
        <v/>
      </c>
      <c r="I94" s="2">
        <f t="shared" ca="1" si="29"/>
        <v>0</v>
      </c>
      <c r="K94" s="2">
        <f t="shared" ca="1" si="30"/>
        <v>0</v>
      </c>
      <c r="M94" s="2">
        <f t="shared" ca="1" si="31"/>
        <v>0</v>
      </c>
      <c r="O94" s="2">
        <f t="shared" ca="1" si="32"/>
        <v>0</v>
      </c>
      <c r="Q94" s="2">
        <f t="shared" ca="1" si="33"/>
        <v>0</v>
      </c>
      <c r="S94" s="2">
        <f t="shared" ca="1" si="34"/>
        <v>0</v>
      </c>
      <c r="U94" s="2">
        <f t="shared" ca="1" si="35"/>
        <v>0</v>
      </c>
      <c r="W94" s="2">
        <f t="shared" ca="1" si="35"/>
        <v>0</v>
      </c>
      <c r="AO94" s="138"/>
      <c r="AR94" s="3"/>
      <c r="AS94" s="83"/>
      <c r="AZ94" s="138"/>
      <c r="BH94"/>
    </row>
    <row r="95" spans="1:60" x14ac:dyDescent="0.2">
      <c r="A95" s="309" t="s">
        <v>85</v>
      </c>
      <c r="B95" s="244" t="str">
        <f t="shared" ca="1" si="26"/>
        <v/>
      </c>
      <c r="C95" s="244" t="s">
        <v>84</v>
      </c>
      <c r="D95" s="2">
        <f ca="1">COUNTIF(Übersicht!$BA$7:$BA$49,"="&amp;$A95)</f>
        <v>0</v>
      </c>
      <c r="E95" s="3">
        <f t="shared" ca="1" si="27"/>
        <v>0</v>
      </c>
      <c r="F95" s="83" t="str">
        <f t="shared" ca="1" si="28"/>
        <v/>
      </c>
      <c r="I95" s="2">
        <f t="shared" ca="1" si="29"/>
        <v>0</v>
      </c>
      <c r="K95" s="2">
        <f t="shared" ca="1" si="30"/>
        <v>0</v>
      </c>
      <c r="M95" s="2">
        <f t="shared" ca="1" si="31"/>
        <v>0</v>
      </c>
      <c r="O95" s="2">
        <f t="shared" ca="1" si="32"/>
        <v>0</v>
      </c>
      <c r="Q95" s="2">
        <f t="shared" ca="1" si="33"/>
        <v>0</v>
      </c>
      <c r="S95" s="2">
        <f t="shared" ca="1" si="34"/>
        <v>0</v>
      </c>
      <c r="U95" s="2">
        <f t="shared" ca="1" si="35"/>
        <v>0</v>
      </c>
      <c r="W95" s="2">
        <f t="shared" ca="1" si="35"/>
        <v>0</v>
      </c>
      <c r="AO95" s="138"/>
      <c r="AR95" s="3"/>
      <c r="AS95" s="83"/>
      <c r="AZ95" s="138"/>
    </row>
    <row r="96" spans="1:60" x14ac:dyDescent="0.2">
      <c r="A96" s="309" t="s">
        <v>402</v>
      </c>
      <c r="B96" s="244" t="str">
        <f t="shared" ca="1" si="26"/>
        <v/>
      </c>
      <c r="C96" s="244" t="s">
        <v>403</v>
      </c>
      <c r="D96" s="2">
        <f ca="1">COUNTIF(Übersicht!$BA$7:$BA$49,"="&amp;$A96)</f>
        <v>0</v>
      </c>
      <c r="E96" s="3">
        <f t="shared" ca="1" si="27"/>
        <v>0</v>
      </c>
      <c r="F96" s="83" t="str">
        <f t="shared" ca="1" si="28"/>
        <v/>
      </c>
      <c r="I96" s="2">
        <f t="shared" ca="1" si="29"/>
        <v>0</v>
      </c>
      <c r="K96" s="2">
        <f t="shared" ca="1" si="30"/>
        <v>0</v>
      </c>
      <c r="M96" s="2">
        <f t="shared" ca="1" si="31"/>
        <v>0</v>
      </c>
      <c r="O96" s="2">
        <f t="shared" ca="1" si="32"/>
        <v>0</v>
      </c>
      <c r="Q96" s="2">
        <f t="shared" ca="1" si="33"/>
        <v>0</v>
      </c>
      <c r="S96" s="2">
        <f t="shared" ca="1" si="34"/>
        <v>0</v>
      </c>
      <c r="U96" s="2">
        <f t="shared" ca="1" si="35"/>
        <v>0</v>
      </c>
      <c r="W96" s="2">
        <f t="shared" ca="1" si="35"/>
        <v>0</v>
      </c>
      <c r="AO96" s="138"/>
      <c r="AR96" s="3"/>
      <c r="AS96" s="83"/>
      <c r="AZ96" s="138"/>
      <c r="BH96"/>
    </row>
    <row r="97" spans="1:60" x14ac:dyDescent="0.2">
      <c r="A97" s="309" t="s">
        <v>539</v>
      </c>
      <c r="B97" s="244" t="str">
        <f t="shared" ca="1" si="26"/>
        <v/>
      </c>
      <c r="C97" s="244" t="s">
        <v>540</v>
      </c>
      <c r="D97" s="2">
        <f ca="1">COUNTIF(Übersicht!$BA$7:$BA$49,"="&amp;$A97)</f>
        <v>0</v>
      </c>
      <c r="E97" s="3">
        <f t="shared" ca="1" si="27"/>
        <v>0</v>
      </c>
      <c r="F97" s="83" t="str">
        <f t="shared" ca="1" si="28"/>
        <v/>
      </c>
      <c r="I97" s="2">
        <f t="shared" ca="1" si="29"/>
        <v>0</v>
      </c>
      <c r="K97" s="2">
        <f t="shared" ca="1" si="30"/>
        <v>0</v>
      </c>
      <c r="M97" s="2">
        <f t="shared" ca="1" si="31"/>
        <v>0</v>
      </c>
      <c r="O97" s="2">
        <f t="shared" ca="1" si="32"/>
        <v>0</v>
      </c>
      <c r="Q97" s="2">
        <f t="shared" ca="1" si="33"/>
        <v>0</v>
      </c>
      <c r="S97" s="2">
        <f t="shared" ca="1" si="34"/>
        <v>0</v>
      </c>
      <c r="U97" s="2">
        <f t="shared" ca="1" si="35"/>
        <v>0</v>
      </c>
      <c r="W97" s="2">
        <f t="shared" ca="1" si="35"/>
        <v>0</v>
      </c>
      <c r="AO97" s="138"/>
      <c r="AR97" s="3"/>
      <c r="AS97" s="83"/>
      <c r="AZ97" s="138"/>
    </row>
    <row r="98" spans="1:60" x14ac:dyDescent="0.2">
      <c r="A98" s="309" t="s">
        <v>155</v>
      </c>
      <c r="B98" s="244" t="str">
        <f t="shared" ca="1" si="26"/>
        <v/>
      </c>
      <c r="C98" s="244" t="s">
        <v>232</v>
      </c>
      <c r="D98" s="2">
        <f ca="1">COUNTIF(Übersicht!$BA$7:$BA$49,"="&amp;$A98)</f>
        <v>0</v>
      </c>
      <c r="E98" s="3">
        <f t="shared" ca="1" si="27"/>
        <v>0</v>
      </c>
      <c r="F98" s="83" t="str">
        <f t="shared" ca="1" si="28"/>
        <v/>
      </c>
      <c r="I98" s="2">
        <f t="shared" ca="1" si="29"/>
        <v>0</v>
      </c>
      <c r="K98" s="2">
        <f t="shared" ca="1" si="30"/>
        <v>0</v>
      </c>
      <c r="M98" s="2">
        <f t="shared" ca="1" si="31"/>
        <v>0</v>
      </c>
      <c r="O98" s="2">
        <f t="shared" ca="1" si="32"/>
        <v>0</v>
      </c>
      <c r="Q98" s="2">
        <f t="shared" ca="1" si="33"/>
        <v>0</v>
      </c>
      <c r="S98" s="2">
        <f t="shared" ca="1" si="34"/>
        <v>0</v>
      </c>
      <c r="U98" s="2">
        <f t="shared" ca="1" si="35"/>
        <v>0</v>
      </c>
      <c r="W98" s="2">
        <f t="shared" ca="1" si="35"/>
        <v>0</v>
      </c>
      <c r="AO98" s="138"/>
      <c r="AR98" s="3"/>
      <c r="AS98" s="83"/>
      <c r="AZ98" s="138"/>
    </row>
    <row r="99" spans="1:60" x14ac:dyDescent="0.2">
      <c r="A99" s="309" t="s">
        <v>156</v>
      </c>
      <c r="B99" s="244" t="str">
        <f t="shared" ca="1" si="26"/>
        <v/>
      </c>
      <c r="C99" s="244" t="s">
        <v>233</v>
      </c>
      <c r="D99" s="2">
        <f ca="1">COUNTIF(Übersicht!$BA$7:$BA$49,"="&amp;$A99)</f>
        <v>0</v>
      </c>
      <c r="E99" s="3">
        <f t="shared" ca="1" si="27"/>
        <v>0</v>
      </c>
      <c r="F99" s="83" t="str">
        <f t="shared" ca="1" si="28"/>
        <v/>
      </c>
      <c r="I99" s="2">
        <f t="shared" ca="1" si="29"/>
        <v>0</v>
      </c>
      <c r="K99" s="2">
        <f t="shared" ca="1" si="30"/>
        <v>0</v>
      </c>
      <c r="M99" s="2">
        <f t="shared" ca="1" si="31"/>
        <v>0</v>
      </c>
      <c r="O99" s="2">
        <f t="shared" ca="1" si="32"/>
        <v>0</v>
      </c>
      <c r="Q99" s="2">
        <f t="shared" ca="1" si="33"/>
        <v>0</v>
      </c>
      <c r="S99" s="2">
        <f t="shared" ca="1" si="34"/>
        <v>0</v>
      </c>
      <c r="U99" s="2">
        <f t="shared" ca="1" si="35"/>
        <v>0</v>
      </c>
      <c r="W99" s="2">
        <f t="shared" ca="1" si="35"/>
        <v>0</v>
      </c>
      <c r="AO99" s="138"/>
      <c r="AR99" s="3"/>
      <c r="AS99" s="83"/>
      <c r="AZ99" s="138"/>
      <c r="BA99"/>
    </row>
    <row r="100" spans="1:60" x14ac:dyDescent="0.2">
      <c r="A100" s="309" t="s">
        <v>157</v>
      </c>
      <c r="B100" s="244" t="str">
        <f t="shared" ca="1" si="26"/>
        <v/>
      </c>
      <c r="C100" s="244" t="s">
        <v>106</v>
      </c>
      <c r="D100" s="2">
        <f ca="1">COUNTIF(Übersicht!$BA$7:$BA$49,"="&amp;$A100)</f>
        <v>0</v>
      </c>
      <c r="E100" s="3">
        <f t="shared" ca="1" si="27"/>
        <v>0</v>
      </c>
      <c r="F100" s="83" t="str">
        <f t="shared" ca="1" si="28"/>
        <v/>
      </c>
      <c r="I100" s="2">
        <f t="shared" ca="1" si="29"/>
        <v>0</v>
      </c>
      <c r="K100" s="2">
        <f t="shared" ca="1" si="30"/>
        <v>0</v>
      </c>
      <c r="M100" s="2">
        <f t="shared" ca="1" si="31"/>
        <v>0</v>
      </c>
      <c r="O100" s="2">
        <f t="shared" ca="1" si="32"/>
        <v>0</v>
      </c>
      <c r="Q100" s="2">
        <f t="shared" ca="1" si="33"/>
        <v>0</v>
      </c>
      <c r="S100" s="2">
        <f t="shared" ca="1" si="34"/>
        <v>0</v>
      </c>
      <c r="U100" s="2">
        <f t="shared" ca="1" si="35"/>
        <v>0</v>
      </c>
      <c r="W100" s="2">
        <f t="shared" ca="1" si="35"/>
        <v>0</v>
      </c>
      <c r="AO100" s="138"/>
      <c r="AR100" s="3"/>
      <c r="AS100" s="83"/>
      <c r="AZ100" s="138"/>
      <c r="BB100"/>
      <c r="BH100"/>
    </row>
    <row r="101" spans="1:60" x14ac:dyDescent="0.2">
      <c r="A101" s="309" t="s">
        <v>158</v>
      </c>
      <c r="B101" s="244" t="str">
        <f t="shared" ca="1" si="26"/>
        <v/>
      </c>
      <c r="C101" s="244" t="s">
        <v>30</v>
      </c>
      <c r="D101" s="2">
        <f ca="1">COUNTIF(Übersicht!$BA$7:$BA$49,"="&amp;$A101)</f>
        <v>0</v>
      </c>
      <c r="E101" s="3">
        <f t="shared" ca="1" si="27"/>
        <v>0</v>
      </c>
      <c r="F101" s="83" t="str">
        <f t="shared" ca="1" si="28"/>
        <v/>
      </c>
      <c r="I101" s="2">
        <f t="shared" ca="1" si="29"/>
        <v>0</v>
      </c>
      <c r="K101" s="2">
        <f t="shared" ca="1" si="30"/>
        <v>0</v>
      </c>
      <c r="M101" s="2">
        <f t="shared" ca="1" si="31"/>
        <v>0</v>
      </c>
      <c r="O101" s="2">
        <f t="shared" ca="1" si="32"/>
        <v>0</v>
      </c>
      <c r="Q101" s="2">
        <f t="shared" ca="1" si="33"/>
        <v>0</v>
      </c>
      <c r="S101" s="2">
        <f t="shared" ca="1" si="34"/>
        <v>0</v>
      </c>
      <c r="U101" s="2">
        <f t="shared" ca="1" si="35"/>
        <v>0</v>
      </c>
      <c r="W101" s="2">
        <f t="shared" ca="1" si="35"/>
        <v>0</v>
      </c>
      <c r="AO101" s="138"/>
      <c r="AR101" s="3"/>
      <c r="AS101" s="83"/>
      <c r="AZ101" s="138"/>
      <c r="BA101"/>
      <c r="BB101"/>
    </row>
    <row r="102" spans="1:60" x14ac:dyDescent="0.2">
      <c r="A102" s="81" t="s">
        <v>590</v>
      </c>
      <c r="B102" s="244" t="str">
        <f t="shared" ca="1" si="26"/>
        <v/>
      </c>
      <c r="C102" s="244" t="s">
        <v>591</v>
      </c>
      <c r="D102" s="2">
        <f ca="1">COUNTIF(Übersicht!$BA$7:$BA$49,"="&amp;$A102)</f>
        <v>0</v>
      </c>
      <c r="E102" s="3">
        <f t="shared" ca="1" si="27"/>
        <v>0</v>
      </c>
      <c r="F102" s="83" t="str">
        <f t="shared" ca="1" si="28"/>
        <v/>
      </c>
      <c r="I102" s="2">
        <f t="shared" ca="1" si="29"/>
        <v>0</v>
      </c>
      <c r="K102" s="2">
        <f t="shared" ca="1" si="30"/>
        <v>0</v>
      </c>
      <c r="M102" s="2">
        <f t="shared" ca="1" si="31"/>
        <v>0</v>
      </c>
      <c r="O102" s="2">
        <f t="shared" ca="1" si="32"/>
        <v>0</v>
      </c>
      <c r="Q102" s="2">
        <f t="shared" ca="1" si="33"/>
        <v>0</v>
      </c>
      <c r="S102" s="2">
        <f t="shared" ca="1" si="34"/>
        <v>0</v>
      </c>
      <c r="U102" s="2">
        <f t="shared" ca="1" si="35"/>
        <v>0</v>
      </c>
      <c r="W102" s="2">
        <f t="shared" ca="1" si="35"/>
        <v>0</v>
      </c>
      <c r="AO102" s="138"/>
      <c r="AR102" s="3"/>
      <c r="AS102" s="83"/>
      <c r="AZ102" s="138"/>
      <c r="BA102"/>
      <c r="BB102"/>
      <c r="BC102"/>
      <c r="BD102"/>
      <c r="BE102"/>
      <c r="BF102"/>
    </row>
    <row r="103" spans="1:60" x14ac:dyDescent="0.2">
      <c r="A103" s="309" t="s">
        <v>159</v>
      </c>
      <c r="B103" s="244" t="str">
        <f t="shared" ca="1" si="26"/>
        <v/>
      </c>
      <c r="C103" s="244" t="s">
        <v>234</v>
      </c>
      <c r="D103" s="2">
        <f ca="1">COUNTIF(Übersicht!$BA$7:$BA$49,"="&amp;$A103)</f>
        <v>1</v>
      </c>
      <c r="E103" s="3">
        <f t="shared" ca="1" si="27"/>
        <v>0</v>
      </c>
      <c r="F103" s="83" t="str">
        <f t="shared" ca="1" si="28"/>
        <v/>
      </c>
      <c r="I103" s="2">
        <f t="shared" ca="1" si="29"/>
        <v>0</v>
      </c>
      <c r="K103" s="2">
        <f t="shared" ca="1" si="30"/>
        <v>0</v>
      </c>
      <c r="M103" s="2">
        <f t="shared" ca="1" si="31"/>
        <v>0</v>
      </c>
      <c r="O103" s="2">
        <f t="shared" ca="1" si="32"/>
        <v>0</v>
      </c>
      <c r="Q103" s="2">
        <f t="shared" ca="1" si="33"/>
        <v>0</v>
      </c>
      <c r="S103" s="2">
        <f t="shared" ca="1" si="34"/>
        <v>0</v>
      </c>
      <c r="U103" s="2">
        <f t="shared" ca="1" si="35"/>
        <v>0</v>
      </c>
      <c r="W103" s="2">
        <f t="shared" ca="1" si="35"/>
        <v>0</v>
      </c>
      <c r="AO103" s="138"/>
      <c r="AR103" s="3"/>
      <c r="AS103" s="83"/>
      <c r="AZ103" s="138"/>
      <c r="BA103"/>
      <c r="BB103"/>
      <c r="BC103"/>
      <c r="BD103"/>
      <c r="BE103"/>
    </row>
    <row r="104" spans="1:60" x14ac:dyDescent="0.2">
      <c r="A104" s="309" t="s">
        <v>543</v>
      </c>
      <c r="B104" s="244" t="str">
        <f t="shared" ref="B104:B105" ca="1" si="36">IF(E104&gt;0,C104,"")</f>
        <v/>
      </c>
      <c r="C104" s="244" t="s">
        <v>19</v>
      </c>
      <c r="D104" s="2">
        <f ca="1">COUNTIF(Übersicht!$BA$7:$BA$49,"="&amp;$A104)</f>
        <v>0</v>
      </c>
      <c r="E104" s="3">
        <f t="shared" ca="1" si="27"/>
        <v>0</v>
      </c>
      <c r="F104" s="83" t="str">
        <f t="shared" ref="F104:F105" ca="1" si="37">IF(E104&gt;0,E104/$E$6,"")</f>
        <v/>
      </c>
      <c r="I104" s="2">
        <f t="shared" ca="1" si="29"/>
        <v>0</v>
      </c>
      <c r="K104" s="2">
        <f t="shared" ca="1" si="30"/>
        <v>0</v>
      </c>
      <c r="M104" s="2">
        <f t="shared" ca="1" si="31"/>
        <v>0</v>
      </c>
      <c r="O104" s="2">
        <f t="shared" ca="1" si="32"/>
        <v>0</v>
      </c>
      <c r="Q104" s="2">
        <f t="shared" ca="1" si="33"/>
        <v>0</v>
      </c>
      <c r="S104" s="2">
        <f t="shared" ca="1" si="34"/>
        <v>0</v>
      </c>
      <c r="U104" s="2">
        <f t="shared" ca="1" si="35"/>
        <v>0</v>
      </c>
      <c r="W104" s="2">
        <f t="shared" ca="1" si="35"/>
        <v>0</v>
      </c>
      <c r="AO104" s="138"/>
      <c r="AR104" s="3"/>
      <c r="AS104" s="83"/>
      <c r="AZ104" s="138"/>
      <c r="BA104"/>
      <c r="BB104"/>
      <c r="BC104"/>
      <c r="BD104"/>
      <c r="BE104"/>
      <c r="BF104"/>
    </row>
    <row r="105" spans="1:60" x14ac:dyDescent="0.2">
      <c r="A105" s="309" t="s">
        <v>160</v>
      </c>
      <c r="B105" s="244" t="str">
        <f t="shared" ca="1" si="36"/>
        <v/>
      </c>
      <c r="C105" s="244" t="s">
        <v>235</v>
      </c>
      <c r="D105" s="2">
        <f ca="1">COUNTIF(Übersicht!$BA$7:$BA$49,"="&amp;$A105)</f>
        <v>0</v>
      </c>
      <c r="E105" s="3">
        <f t="shared" ca="1" si="27"/>
        <v>0</v>
      </c>
      <c r="F105" s="83" t="str">
        <f t="shared" ca="1" si="37"/>
        <v/>
      </c>
      <c r="I105" s="2">
        <f t="shared" ca="1" si="29"/>
        <v>0</v>
      </c>
      <c r="K105" s="2">
        <f t="shared" ca="1" si="30"/>
        <v>0</v>
      </c>
      <c r="M105" s="2">
        <f t="shared" ca="1" si="31"/>
        <v>0</v>
      </c>
      <c r="O105" s="2">
        <f t="shared" ca="1" si="32"/>
        <v>0</v>
      </c>
      <c r="Q105" s="2">
        <f t="shared" ca="1" si="33"/>
        <v>0</v>
      </c>
      <c r="S105" s="2">
        <f t="shared" ca="1" si="34"/>
        <v>0</v>
      </c>
      <c r="U105" s="2">
        <f t="shared" ca="1" si="35"/>
        <v>0</v>
      </c>
      <c r="W105" s="2">
        <f t="shared" ca="1" si="35"/>
        <v>0</v>
      </c>
      <c r="AO105" s="138"/>
      <c r="AR105" s="3"/>
      <c r="AS105" s="83"/>
      <c r="AZ105" s="138"/>
      <c r="BA105"/>
      <c r="BB105"/>
      <c r="BC105"/>
      <c r="BD105"/>
      <c r="BE105"/>
      <c r="BF105"/>
    </row>
    <row r="106" spans="1:60" x14ac:dyDescent="0.2">
      <c r="A106" s="90" t="s">
        <v>39</v>
      </c>
      <c r="B106" s="2" t="s">
        <v>58</v>
      </c>
      <c r="D106" s="2">
        <f ca="1">COUNTIF(Übersicht!$BA$7:$BA$49,"="&amp;$A106)</f>
        <v>0</v>
      </c>
      <c r="E106" s="3">
        <f t="shared" ref="E106" ca="1" si="38">SUM(G106:AO106)</f>
        <v>0</v>
      </c>
      <c r="F106" s="83" t="str">
        <f t="shared" ref="F106" ca="1" si="39">IF(E106&gt;0,E106/$E$6,"")</f>
        <v/>
      </c>
      <c r="I106" s="2">
        <f t="shared" ref="I106" ca="1" si="40">COUNTIF(INDIRECT(I$2&amp;"!$F$4:$F$8000"),"="&amp;$A106)</f>
        <v>0</v>
      </c>
      <c r="K106" s="2">
        <f t="shared" ref="K106" ca="1" si="41">COUNTIF(INDIRECT(K$2&amp;"!$F$4:$F$8000"),"="&amp;$A106)</f>
        <v>0</v>
      </c>
      <c r="M106" s="2">
        <f t="shared" ref="M106" ca="1" si="42">COUNTIF(INDIRECT(M$2&amp;"!$F$4:$F$8000"),"="&amp;$A106)</f>
        <v>0</v>
      </c>
      <c r="O106" s="2">
        <f t="shared" ref="O106" ca="1" si="43">COUNTIF(INDIRECT(O$2&amp;"!$F$4:$F$8000"),"="&amp;$A106)</f>
        <v>0</v>
      </c>
      <c r="Q106" s="2">
        <f t="shared" ref="Q106" ca="1" si="44">COUNTIF(INDIRECT(Q$2&amp;"!$F$4:$F$8000"),"="&amp;$A106)</f>
        <v>0</v>
      </c>
      <c r="S106" s="2">
        <f t="shared" ref="S106" ca="1" si="45">COUNTIF(INDIRECT(S$2&amp;"!$F$4:$F$8000"),"="&amp;$A106)</f>
        <v>0</v>
      </c>
      <c r="U106" s="2">
        <f t="shared" ref="U106:W106" ca="1" si="46">COUNTIF(INDIRECT(U$2&amp;"!$F$4:$F$8000"),"="&amp;$A106)</f>
        <v>0</v>
      </c>
      <c r="W106" s="2">
        <f t="shared" ca="1" si="46"/>
        <v>0</v>
      </c>
      <c r="AO106" s="138"/>
      <c r="AR106" s="3"/>
      <c r="AS106" s="83"/>
      <c r="AZ106" s="138"/>
    </row>
    <row r="107" spans="1:60" x14ac:dyDescent="0.2">
      <c r="A107" s="77"/>
      <c r="E107" s="3"/>
      <c r="F107" s="83"/>
      <c r="AO107" s="138"/>
      <c r="AR107" s="3"/>
      <c r="AS107" s="83"/>
      <c r="AZ107" s="138"/>
    </row>
    <row r="108" spans="1:60" x14ac:dyDescent="0.2">
      <c r="A108" s="81" t="s">
        <v>110</v>
      </c>
      <c r="B108" s="2" t="s">
        <v>74</v>
      </c>
      <c r="D108" s="244">
        <f>COUNTIF(Übersicht!$AX$7:$AX$53,"="&amp;$A108)</f>
        <v>0</v>
      </c>
      <c r="E108" s="99">
        <f ca="1">SUM(G108:AC108)</f>
        <v>5</v>
      </c>
      <c r="F108" s="83">
        <f ca="1">IF(E108&gt;0,E108/$E$6,"")</f>
        <v>8.3333333333333329E-2</v>
      </c>
      <c r="G108" s="15"/>
      <c r="H108" s="15"/>
      <c r="I108" s="15">
        <f ca="1">INDIRECT(I$2&amp;"!$J$1")-SUM(I7:I106)</f>
        <v>2</v>
      </c>
      <c r="J108" s="15"/>
      <c r="K108" s="15">
        <f ca="1">INDIRECT(K$2&amp;"!$J$1")-SUM(K7:K106)</f>
        <v>1</v>
      </c>
      <c r="L108" s="15"/>
      <c r="M108" s="15">
        <f ca="1">INDIRECT(M$2&amp;"!$J$1")-SUM(M7:M106)</f>
        <v>2</v>
      </c>
      <c r="N108" s="15"/>
      <c r="O108" s="15">
        <f ca="1">INDIRECT(O$2&amp;"!$J$1")-SUM(O7:O106)</f>
        <v>0</v>
      </c>
      <c r="P108" s="15"/>
      <c r="Q108" s="15">
        <f ca="1">INDIRECT(Q$2&amp;"!$J$1")-SUM(Q7:Q106)</f>
        <v>0</v>
      </c>
      <c r="R108" s="15"/>
      <c r="S108" s="15">
        <f ca="1">INDIRECT(S$2&amp;"!$J$1")-SUM(S7:S106)</f>
        <v>0</v>
      </c>
      <c r="T108" s="15"/>
      <c r="U108" s="15">
        <f ca="1">INDIRECT(U$2&amp;"!$J$1")-SUM(U7:U106)</f>
        <v>0</v>
      </c>
      <c r="V108" s="15"/>
      <c r="W108" s="15">
        <f ca="1">INDIRECT(W$2&amp;"!$J$1")-SUM(W7:W106)</f>
        <v>0</v>
      </c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39"/>
      <c r="AP108" s="15"/>
      <c r="AR108" s="3"/>
      <c r="AS108" s="83"/>
      <c r="AT108" s="15"/>
      <c r="AU108" s="15"/>
      <c r="AV108" s="15"/>
      <c r="AW108" s="15"/>
      <c r="AX108" s="15"/>
      <c r="AY108" s="15"/>
      <c r="AZ108" s="139"/>
      <c r="BA108"/>
      <c r="BB108"/>
      <c r="BC108"/>
      <c r="BD108"/>
      <c r="BE108"/>
      <c r="BF108"/>
    </row>
    <row r="109" spans="1:60" ht="9" customHeight="1" x14ac:dyDescent="0.2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139"/>
      <c r="BA109"/>
      <c r="BB109"/>
      <c r="BC109"/>
      <c r="BD109"/>
      <c r="BE109"/>
      <c r="BF109"/>
    </row>
    <row r="110" spans="1:60" x14ac:dyDescent="0.2">
      <c r="I110"/>
      <c r="K110"/>
      <c r="AZ110" s="139"/>
      <c r="BA110"/>
      <c r="BB110"/>
      <c r="BC110"/>
      <c r="BD110"/>
      <c r="BE110"/>
      <c r="BF110"/>
    </row>
    <row r="111" spans="1:60" x14ac:dyDescent="0.2">
      <c r="A111" s="169"/>
      <c r="B111" s="170"/>
      <c r="I111"/>
      <c r="K111"/>
      <c r="AZ111" s="139"/>
      <c r="BA111"/>
      <c r="BB111"/>
      <c r="BC111"/>
      <c r="BD111"/>
      <c r="BE111"/>
      <c r="BF111"/>
    </row>
    <row r="112" spans="1:60" x14ac:dyDescent="0.2">
      <c r="AZ112" s="139"/>
      <c r="BA112"/>
      <c r="BB112"/>
      <c r="BC112"/>
      <c r="BD112"/>
      <c r="BE112"/>
      <c r="BF112"/>
    </row>
    <row r="113" spans="1:58" x14ac:dyDescent="0.2">
      <c r="A113" s="84" t="s">
        <v>576</v>
      </c>
      <c r="B113" s="84"/>
      <c r="C113" s="84"/>
      <c r="D113" s="84">
        <f>SUM(D114:D134)</f>
        <v>38</v>
      </c>
      <c r="E113" s="84">
        <f ca="1">SUM(E114:E133)</f>
        <v>64</v>
      </c>
      <c r="F113" s="84"/>
      <c r="G113" s="84">
        <f>SUM(G114:G133)</f>
        <v>0</v>
      </c>
      <c r="H113" s="84"/>
      <c r="I113" s="84">
        <f ca="1">SUM(I114:I133)</f>
        <v>21</v>
      </c>
      <c r="J113" s="84"/>
      <c r="K113" s="84">
        <f ca="1">SUM(K114:K133)</f>
        <v>19</v>
      </c>
      <c r="L113" s="84"/>
      <c r="M113" s="84">
        <f ca="1">SUM(M114:M133)</f>
        <v>20</v>
      </c>
      <c r="N113" s="84"/>
      <c r="O113" s="84">
        <f ca="1">SUM(O114:O133)</f>
        <v>1</v>
      </c>
      <c r="P113" s="84"/>
      <c r="Q113" s="84">
        <f ca="1">SUM(Q114:Q133)</f>
        <v>1</v>
      </c>
      <c r="R113" s="84"/>
      <c r="S113" s="84">
        <f ca="1">SUM(S114:S133)</f>
        <v>1</v>
      </c>
      <c r="T113" s="84"/>
      <c r="U113" s="84">
        <f ca="1">SUM(U114:U133)</f>
        <v>1</v>
      </c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139"/>
      <c r="BA113"/>
      <c r="BB113"/>
      <c r="BC113"/>
      <c r="BD113"/>
      <c r="BE113"/>
      <c r="BF113"/>
    </row>
    <row r="114" spans="1:58" ht="9" customHeight="1" x14ac:dyDescent="0.2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139"/>
      <c r="BA114"/>
      <c r="BB114"/>
      <c r="BC114"/>
      <c r="BD114"/>
      <c r="BE114"/>
      <c r="BF114"/>
    </row>
    <row r="115" spans="1:58" x14ac:dyDescent="0.2">
      <c r="A115" s="319" t="s">
        <v>553</v>
      </c>
      <c r="B115" s="264"/>
      <c r="D115" s="2">
        <f>COUNTIF(Übersicht!$K$7:$K$49,"="&amp;$A115)</f>
        <v>0</v>
      </c>
      <c r="E115" s="3">
        <f ca="1">SUM(G115:BH115)</f>
        <v>0</v>
      </c>
      <c r="F115" s="83" t="str">
        <f t="shared" ref="F115:F131" ca="1" si="47">IF(E115&gt;0,E115/$E$113,"")</f>
        <v/>
      </c>
      <c r="I115" s="2">
        <f t="shared" ref="I115:K131" ca="1" si="48">COUNTIF(INDIRECT(I$2&amp;"!$k$5:$K$8000"),"="&amp;$A115)</f>
        <v>0</v>
      </c>
      <c r="K115" s="2">
        <f t="shared" ca="1" si="48"/>
        <v>0</v>
      </c>
      <c r="M115" s="2">
        <f t="shared" ref="M115:U131" ca="1" si="49">COUNTIF(INDIRECT(M$2&amp;"!$k$5:$K$8000"),"="&amp;$A115)</f>
        <v>0</v>
      </c>
      <c r="O115" s="2">
        <f t="shared" ca="1" si="49"/>
        <v>0</v>
      </c>
      <c r="Q115" s="2">
        <f t="shared" ca="1" si="49"/>
        <v>0</v>
      </c>
      <c r="S115" s="2">
        <f t="shared" ca="1" si="49"/>
        <v>0</v>
      </c>
      <c r="U115" s="2">
        <f t="shared" ca="1" si="49"/>
        <v>0</v>
      </c>
      <c r="AZ115" s="139"/>
      <c r="BA115"/>
      <c r="BB115"/>
      <c r="BC115"/>
      <c r="BD115"/>
      <c r="BE115"/>
      <c r="BF115"/>
    </row>
    <row r="116" spans="1:58" x14ac:dyDescent="0.2">
      <c r="A116" s="319" t="s">
        <v>552</v>
      </c>
      <c r="B116" s="264"/>
      <c r="D116" s="2">
        <f>COUNTIF(Übersicht!$K$7:$K$49,"="&amp;$A116)</f>
        <v>0</v>
      </c>
      <c r="E116" s="3">
        <f ca="1">SUM(G116:BH116)</f>
        <v>1</v>
      </c>
      <c r="F116" s="83">
        <f t="shared" ref="F116" ca="1" si="50">IF(E116&gt;0,E116/$E$113,"")</f>
        <v>1.5625E-2</v>
      </c>
      <c r="I116" s="2">
        <f t="shared" ca="1" si="48"/>
        <v>0</v>
      </c>
      <c r="K116" s="2">
        <f t="shared" ca="1" si="48"/>
        <v>0</v>
      </c>
      <c r="M116" s="2">
        <f t="shared" ca="1" si="49"/>
        <v>1</v>
      </c>
      <c r="O116" s="2">
        <f t="shared" ca="1" si="49"/>
        <v>0</v>
      </c>
      <c r="Q116" s="2">
        <f t="shared" ca="1" si="49"/>
        <v>0</v>
      </c>
      <c r="S116" s="2">
        <f t="shared" ca="1" si="49"/>
        <v>0</v>
      </c>
      <c r="U116" s="2">
        <f t="shared" ca="1" si="49"/>
        <v>0</v>
      </c>
      <c r="AZ116" s="139"/>
      <c r="BA116"/>
      <c r="BB116"/>
      <c r="BC116"/>
      <c r="BD116"/>
      <c r="BE116"/>
      <c r="BF116"/>
    </row>
    <row r="117" spans="1:58" x14ac:dyDescent="0.2">
      <c r="A117" s="319" t="s">
        <v>554</v>
      </c>
      <c r="B117" s="264"/>
      <c r="D117" s="2">
        <f>COUNTIF(Übersicht!$K$7:$K$49,"="&amp;$A117)</f>
        <v>1</v>
      </c>
      <c r="E117" s="3">
        <f t="shared" ref="E117:E131" ca="1" si="51">SUM(G117:BH117)</f>
        <v>1</v>
      </c>
      <c r="F117" s="83">
        <f t="shared" ca="1" si="47"/>
        <v>1.5625E-2</v>
      </c>
      <c r="I117" s="2">
        <f t="shared" ca="1" si="48"/>
        <v>1</v>
      </c>
      <c r="K117" s="2">
        <f t="shared" ca="1" si="48"/>
        <v>0</v>
      </c>
      <c r="M117" s="2">
        <f t="shared" ca="1" si="49"/>
        <v>0</v>
      </c>
      <c r="O117" s="2">
        <f t="shared" ca="1" si="49"/>
        <v>0</v>
      </c>
      <c r="Q117" s="2">
        <f t="shared" ca="1" si="49"/>
        <v>0</v>
      </c>
      <c r="S117" s="2">
        <f t="shared" ca="1" si="49"/>
        <v>0</v>
      </c>
      <c r="U117" s="2">
        <f t="shared" ca="1" si="49"/>
        <v>0</v>
      </c>
      <c r="AZ117" s="139"/>
      <c r="BA117"/>
      <c r="BB117"/>
      <c r="BC117"/>
      <c r="BD117"/>
      <c r="BE117"/>
      <c r="BF117"/>
    </row>
    <row r="118" spans="1:58" x14ac:dyDescent="0.2">
      <c r="A118" s="254" t="s">
        <v>550</v>
      </c>
      <c r="B118" s="265"/>
      <c r="D118" s="2">
        <f>COUNTIF(Übersicht!$K$7:$K$49,"="&amp;$A118)</f>
        <v>1</v>
      </c>
      <c r="E118" s="3">
        <f t="shared" ca="1" si="51"/>
        <v>4</v>
      </c>
      <c r="F118" s="83">
        <f t="shared" ca="1" si="47"/>
        <v>6.25E-2</v>
      </c>
      <c r="I118" s="2">
        <f t="shared" ca="1" si="48"/>
        <v>2</v>
      </c>
      <c r="K118" s="2">
        <f t="shared" ca="1" si="48"/>
        <v>0</v>
      </c>
      <c r="M118" s="2">
        <f t="shared" ca="1" si="49"/>
        <v>2</v>
      </c>
      <c r="O118" s="2">
        <f t="shared" ca="1" si="49"/>
        <v>0</v>
      </c>
      <c r="Q118" s="2">
        <f t="shared" ca="1" si="49"/>
        <v>0</v>
      </c>
      <c r="S118" s="2">
        <f t="shared" ca="1" si="49"/>
        <v>0</v>
      </c>
      <c r="U118" s="2">
        <f t="shared" ca="1" si="49"/>
        <v>0</v>
      </c>
      <c r="AZ118" s="139"/>
      <c r="BA118"/>
      <c r="BB118"/>
      <c r="BC118"/>
      <c r="BD118"/>
      <c r="BE118"/>
      <c r="BF118"/>
    </row>
    <row r="119" spans="1:58" x14ac:dyDescent="0.2">
      <c r="A119" s="254" t="s">
        <v>549</v>
      </c>
      <c r="B119" s="265"/>
      <c r="D119" s="2">
        <f>COUNTIF(Übersicht!$K$7:$K$49,"="&amp;$A119)</f>
        <v>2</v>
      </c>
      <c r="E119" s="3">
        <f t="shared" ca="1" si="51"/>
        <v>1</v>
      </c>
      <c r="F119" s="83">
        <f t="shared" ca="1" si="47"/>
        <v>1.5625E-2</v>
      </c>
      <c r="I119" s="2">
        <f t="shared" ca="1" si="48"/>
        <v>0</v>
      </c>
      <c r="K119" s="2">
        <f t="shared" ca="1" si="48"/>
        <v>1</v>
      </c>
      <c r="M119" s="2">
        <f t="shared" ca="1" si="49"/>
        <v>0</v>
      </c>
      <c r="O119" s="2">
        <f t="shared" ca="1" si="49"/>
        <v>0</v>
      </c>
      <c r="Q119" s="2">
        <f t="shared" ca="1" si="49"/>
        <v>0</v>
      </c>
      <c r="S119" s="2">
        <f t="shared" ca="1" si="49"/>
        <v>0</v>
      </c>
      <c r="U119" s="2">
        <f t="shared" ca="1" si="49"/>
        <v>0</v>
      </c>
      <c r="AZ119" s="139"/>
      <c r="BA119"/>
      <c r="BB119"/>
      <c r="BC119"/>
      <c r="BD119"/>
      <c r="BE119"/>
      <c r="BF119"/>
    </row>
    <row r="120" spans="1:58" x14ac:dyDescent="0.2">
      <c r="A120" s="254" t="s">
        <v>548</v>
      </c>
      <c r="B120" s="265"/>
      <c r="D120" s="2">
        <f>COUNTIF(Übersicht!$K$7:$K$49,"="&amp;$A120)</f>
        <v>4</v>
      </c>
      <c r="E120" s="3">
        <f ca="1">SUM(G120:BH120)</f>
        <v>7</v>
      </c>
      <c r="F120" s="83">
        <f t="shared" ca="1" si="47"/>
        <v>0.109375</v>
      </c>
      <c r="I120" s="2">
        <f t="shared" ca="1" si="48"/>
        <v>3</v>
      </c>
      <c r="K120" s="2">
        <f t="shared" ca="1" si="48"/>
        <v>2</v>
      </c>
      <c r="M120" s="2">
        <f t="shared" ca="1" si="49"/>
        <v>2</v>
      </c>
      <c r="O120" s="2">
        <f t="shared" ca="1" si="49"/>
        <v>0</v>
      </c>
      <c r="Q120" s="2">
        <f t="shared" ca="1" si="49"/>
        <v>0</v>
      </c>
      <c r="S120" s="2">
        <f t="shared" ca="1" si="49"/>
        <v>0</v>
      </c>
      <c r="U120" s="2">
        <f t="shared" ca="1" si="49"/>
        <v>0</v>
      </c>
      <c r="AZ120" s="139"/>
      <c r="BA120"/>
      <c r="BB120"/>
      <c r="BC120"/>
      <c r="BD120"/>
      <c r="BE120"/>
      <c r="BF120"/>
    </row>
    <row r="121" spans="1:58" x14ac:dyDescent="0.2">
      <c r="A121" s="254" t="s">
        <v>551</v>
      </c>
      <c r="B121" s="254"/>
      <c r="D121" s="2">
        <f>COUNTIF(Übersicht!$K$7:$K$49,"="&amp;$A121)</f>
        <v>15</v>
      </c>
      <c r="E121" s="3">
        <f ca="1">SUM(G121:BH121)</f>
        <v>22</v>
      </c>
      <c r="F121" s="83">
        <f t="shared" ref="F121" ca="1" si="52">IF(E121&gt;0,E121/$E$113,"")</f>
        <v>0.34375</v>
      </c>
      <c r="I121" s="2">
        <f t="shared" ca="1" si="48"/>
        <v>8</v>
      </c>
      <c r="K121" s="2">
        <f t="shared" ca="1" si="48"/>
        <v>9</v>
      </c>
      <c r="M121" s="2">
        <f t="shared" ca="1" si="49"/>
        <v>5</v>
      </c>
      <c r="O121" s="2">
        <f t="shared" ca="1" si="49"/>
        <v>0</v>
      </c>
      <c r="Q121" s="2">
        <f t="shared" ca="1" si="49"/>
        <v>0</v>
      </c>
      <c r="S121" s="2">
        <f t="shared" ca="1" si="49"/>
        <v>0</v>
      </c>
      <c r="U121" s="2">
        <f t="shared" ca="1" si="49"/>
        <v>0</v>
      </c>
      <c r="AZ121" s="139"/>
      <c r="BA121"/>
      <c r="BB121"/>
      <c r="BC121"/>
      <c r="BD121"/>
      <c r="BE121"/>
      <c r="BF121"/>
    </row>
    <row r="122" spans="1:58" x14ac:dyDescent="0.2">
      <c r="A122" s="254" t="s">
        <v>827</v>
      </c>
      <c r="B122" s="254"/>
      <c r="D122" s="2">
        <f>COUNTIF(Übersicht!$K$7:$K$49,"="&amp;$A122)</f>
        <v>2</v>
      </c>
      <c r="E122" s="3">
        <f ca="1">SUM(G122:BH122)</f>
        <v>1</v>
      </c>
      <c r="F122" s="83">
        <f t="shared" ref="F122" ca="1" si="53">IF(E122&gt;0,E122/$E$113,"")</f>
        <v>1.5625E-2</v>
      </c>
      <c r="I122" s="2">
        <f t="shared" ca="1" si="48"/>
        <v>0</v>
      </c>
      <c r="K122" s="2">
        <f t="shared" ca="1" si="48"/>
        <v>0</v>
      </c>
      <c r="M122" s="2">
        <f t="shared" ca="1" si="49"/>
        <v>1</v>
      </c>
      <c r="O122" s="2">
        <f t="shared" ca="1" si="49"/>
        <v>0</v>
      </c>
      <c r="Q122" s="2">
        <f t="shared" ca="1" si="49"/>
        <v>0</v>
      </c>
      <c r="S122" s="2">
        <f t="shared" ca="1" si="49"/>
        <v>0</v>
      </c>
      <c r="U122" s="2">
        <f t="shared" ca="1" si="49"/>
        <v>0</v>
      </c>
      <c r="AZ122" s="139"/>
      <c r="BA122"/>
      <c r="BB122"/>
      <c r="BC122"/>
      <c r="BD122"/>
      <c r="BE122"/>
      <c r="BF122"/>
    </row>
    <row r="123" spans="1:58" x14ac:dyDescent="0.2">
      <c r="A123" s="244" t="s">
        <v>99</v>
      </c>
      <c r="B123" s="244"/>
      <c r="D123" s="2">
        <f>COUNTIF(Übersicht!$K$7:$K$49,"="&amp;$A123)</f>
        <v>0</v>
      </c>
      <c r="E123" s="3">
        <f t="shared" ca="1" si="51"/>
        <v>0</v>
      </c>
      <c r="F123" s="83" t="str">
        <f t="shared" ca="1" si="47"/>
        <v/>
      </c>
      <c r="I123" s="2">
        <f t="shared" ca="1" si="48"/>
        <v>0</v>
      </c>
      <c r="K123" s="2">
        <f t="shared" ca="1" si="48"/>
        <v>0</v>
      </c>
      <c r="M123" s="2">
        <f t="shared" ca="1" si="49"/>
        <v>0</v>
      </c>
      <c r="O123" s="2">
        <f t="shared" ca="1" si="49"/>
        <v>0</v>
      </c>
      <c r="Q123" s="2">
        <f t="shared" ca="1" si="49"/>
        <v>0</v>
      </c>
      <c r="S123" s="2">
        <f t="shared" ca="1" si="49"/>
        <v>0</v>
      </c>
      <c r="U123" s="2">
        <f t="shared" ca="1" si="49"/>
        <v>0</v>
      </c>
      <c r="AZ123" s="139"/>
    </row>
    <row r="124" spans="1:58" x14ac:dyDescent="0.2">
      <c r="A124" s="254" t="s">
        <v>517</v>
      </c>
      <c r="B124" s="254"/>
      <c r="D124" s="2">
        <f>COUNTIF(Übersicht!$K$7:$K$49,"="&amp;$A124)</f>
        <v>0</v>
      </c>
      <c r="E124" s="3">
        <f t="shared" ref="E124" ca="1" si="54">SUM(G124:BH124)</f>
        <v>0</v>
      </c>
      <c r="F124" s="83" t="str">
        <f t="shared" ref="F124" ca="1" si="55">IF(E124&gt;0,E124/$E$113,"")</f>
        <v/>
      </c>
      <c r="I124" s="2">
        <f t="shared" ca="1" si="48"/>
        <v>0</v>
      </c>
      <c r="K124" s="2">
        <f t="shared" ca="1" si="48"/>
        <v>0</v>
      </c>
      <c r="M124" s="2">
        <f t="shared" ca="1" si="49"/>
        <v>0</v>
      </c>
      <c r="O124" s="2">
        <f t="shared" ca="1" si="49"/>
        <v>0</v>
      </c>
      <c r="Q124" s="2">
        <f t="shared" ca="1" si="49"/>
        <v>0</v>
      </c>
      <c r="S124" s="2">
        <f t="shared" ca="1" si="49"/>
        <v>0</v>
      </c>
      <c r="U124" s="2">
        <f t="shared" ca="1" si="49"/>
        <v>0</v>
      </c>
      <c r="AZ124" s="139"/>
    </row>
    <row r="125" spans="1:58" x14ac:dyDescent="0.2">
      <c r="A125" s="266" t="s">
        <v>563</v>
      </c>
      <c r="B125" s="266"/>
      <c r="D125" s="2">
        <f>COUNTIF(Übersicht!$K$7:$K$49,"="&amp;$A125)</f>
        <v>0</v>
      </c>
      <c r="E125" s="3">
        <f ca="1">SUM(G125:BH125)</f>
        <v>0</v>
      </c>
      <c r="F125" s="83" t="str">
        <f t="shared" ca="1" si="47"/>
        <v/>
      </c>
      <c r="I125" s="2">
        <f t="shared" ca="1" si="48"/>
        <v>0</v>
      </c>
      <c r="K125" s="2">
        <f t="shared" ca="1" si="48"/>
        <v>0</v>
      </c>
      <c r="M125" s="2">
        <f t="shared" ca="1" si="49"/>
        <v>0</v>
      </c>
      <c r="O125" s="2">
        <f t="shared" ca="1" si="49"/>
        <v>0</v>
      </c>
      <c r="Q125" s="2">
        <f t="shared" ca="1" si="49"/>
        <v>0</v>
      </c>
      <c r="S125" s="2">
        <f t="shared" ca="1" si="49"/>
        <v>0</v>
      </c>
      <c r="U125" s="2">
        <f t="shared" ca="1" si="49"/>
        <v>0</v>
      </c>
      <c r="AZ125" s="139"/>
    </row>
    <row r="126" spans="1:58" x14ac:dyDescent="0.2">
      <c r="A126" s="265" t="s">
        <v>23</v>
      </c>
      <c r="B126" s="265"/>
      <c r="D126" s="2">
        <f>COUNTIF(Übersicht!$K$7:$K$49,"="&amp;$A126)</f>
        <v>7</v>
      </c>
      <c r="E126" s="3">
        <f ca="1">SUM(G126:BH126)</f>
        <v>13</v>
      </c>
      <c r="F126" s="83">
        <f t="shared" ca="1" si="47"/>
        <v>0.203125</v>
      </c>
      <c r="I126" s="2">
        <f t="shared" ca="1" si="48"/>
        <v>4</v>
      </c>
      <c r="K126" s="2">
        <f t="shared" ca="1" si="48"/>
        <v>5</v>
      </c>
      <c r="M126" s="2">
        <f t="shared" ca="1" si="49"/>
        <v>4</v>
      </c>
      <c r="O126" s="2">
        <f t="shared" ca="1" si="49"/>
        <v>0</v>
      </c>
      <c r="Q126" s="2">
        <f t="shared" ca="1" si="49"/>
        <v>0</v>
      </c>
      <c r="S126" s="2">
        <f t="shared" ca="1" si="49"/>
        <v>0</v>
      </c>
      <c r="U126" s="2">
        <f t="shared" ca="1" si="49"/>
        <v>0</v>
      </c>
      <c r="AZ126" s="139"/>
    </row>
    <row r="127" spans="1:58" x14ac:dyDescent="0.2">
      <c r="A127" s="265" t="s">
        <v>100</v>
      </c>
      <c r="B127" s="265"/>
      <c r="D127" s="2">
        <f>COUNTIF(Übersicht!$K$7:$K$49,"="&amp;$A127)</f>
        <v>0</v>
      </c>
      <c r="E127" s="3">
        <f t="shared" ca="1" si="51"/>
        <v>0</v>
      </c>
      <c r="F127" s="83" t="str">
        <f t="shared" ca="1" si="47"/>
        <v/>
      </c>
      <c r="I127" s="2">
        <f t="shared" ca="1" si="48"/>
        <v>0</v>
      </c>
      <c r="K127" s="2">
        <f t="shared" ca="1" si="48"/>
        <v>0</v>
      </c>
      <c r="M127" s="2">
        <f t="shared" ca="1" si="49"/>
        <v>0</v>
      </c>
      <c r="O127" s="2">
        <f t="shared" ca="1" si="49"/>
        <v>0</v>
      </c>
      <c r="Q127" s="2">
        <f t="shared" ca="1" si="49"/>
        <v>0</v>
      </c>
      <c r="S127" s="2">
        <f t="shared" ca="1" si="49"/>
        <v>0</v>
      </c>
      <c r="U127" s="2">
        <f t="shared" ca="1" si="49"/>
        <v>0</v>
      </c>
      <c r="AZ127" s="139"/>
    </row>
    <row r="128" spans="1:58" x14ac:dyDescent="0.2">
      <c r="A128" s="265" t="s">
        <v>101</v>
      </c>
      <c r="B128" s="265"/>
      <c r="D128" s="2">
        <f>COUNTIF(Übersicht!$K$7:$K$49,"="&amp;$A128)</f>
        <v>1</v>
      </c>
      <c r="E128" s="3">
        <f t="shared" ca="1" si="51"/>
        <v>2</v>
      </c>
      <c r="F128" s="83">
        <f t="shared" ca="1" si="47"/>
        <v>3.125E-2</v>
      </c>
      <c r="I128" s="2">
        <f t="shared" ca="1" si="48"/>
        <v>1</v>
      </c>
      <c r="K128" s="2">
        <f t="shared" ca="1" si="48"/>
        <v>0</v>
      </c>
      <c r="M128" s="2">
        <f t="shared" ca="1" si="49"/>
        <v>1</v>
      </c>
      <c r="O128" s="2">
        <f t="shared" ca="1" si="49"/>
        <v>0</v>
      </c>
      <c r="Q128" s="2">
        <f t="shared" ca="1" si="49"/>
        <v>0</v>
      </c>
      <c r="S128" s="2">
        <f t="shared" ca="1" si="49"/>
        <v>0</v>
      </c>
      <c r="U128" s="2">
        <f t="shared" ca="1" si="49"/>
        <v>0</v>
      </c>
      <c r="AZ128" s="139"/>
    </row>
    <row r="129" spans="1:58" x14ac:dyDescent="0.2">
      <c r="A129" s="265" t="s">
        <v>102</v>
      </c>
      <c r="B129" s="265"/>
      <c r="D129" s="2">
        <f>COUNTIF(Übersicht!$K$7:$K$49,"="&amp;$A129)</f>
        <v>3</v>
      </c>
      <c r="E129" s="3">
        <f t="shared" ca="1" si="51"/>
        <v>2</v>
      </c>
      <c r="F129" s="83">
        <f t="shared" ca="1" si="47"/>
        <v>3.125E-2</v>
      </c>
      <c r="I129" s="2">
        <f t="shared" ca="1" si="48"/>
        <v>0</v>
      </c>
      <c r="K129" s="2">
        <f t="shared" ca="1" si="48"/>
        <v>1</v>
      </c>
      <c r="M129" s="2">
        <f t="shared" ca="1" si="49"/>
        <v>1</v>
      </c>
      <c r="O129" s="2">
        <f t="shared" ca="1" si="49"/>
        <v>0</v>
      </c>
      <c r="Q129" s="2">
        <f t="shared" ca="1" si="49"/>
        <v>0</v>
      </c>
      <c r="S129" s="2">
        <f t="shared" ca="1" si="49"/>
        <v>0</v>
      </c>
      <c r="U129" s="2">
        <f t="shared" ca="1" si="49"/>
        <v>0</v>
      </c>
      <c r="AZ129" s="139"/>
    </row>
    <row r="130" spans="1:58" x14ac:dyDescent="0.2">
      <c r="A130" s="265" t="s">
        <v>24</v>
      </c>
      <c r="B130" s="265"/>
      <c r="D130" s="2">
        <f>COUNTIF(Übersicht!$K$7:$K$49,"="&amp;$A130)</f>
        <v>0</v>
      </c>
      <c r="E130" s="3">
        <f t="shared" ca="1" si="51"/>
        <v>0</v>
      </c>
      <c r="F130" s="83" t="str">
        <f t="shared" ca="1" si="47"/>
        <v/>
      </c>
      <c r="I130" s="2">
        <f t="shared" ca="1" si="48"/>
        <v>0</v>
      </c>
      <c r="K130" s="2">
        <f t="shared" ca="1" si="48"/>
        <v>0</v>
      </c>
      <c r="M130" s="2">
        <f t="shared" ca="1" si="49"/>
        <v>0</v>
      </c>
      <c r="O130" s="2">
        <f t="shared" ca="1" si="49"/>
        <v>0</v>
      </c>
      <c r="Q130" s="2">
        <f t="shared" ca="1" si="49"/>
        <v>0</v>
      </c>
      <c r="S130" s="2">
        <f t="shared" ca="1" si="49"/>
        <v>0</v>
      </c>
      <c r="U130" s="2">
        <f t="shared" ca="1" si="49"/>
        <v>0</v>
      </c>
      <c r="AZ130" s="139"/>
    </row>
    <row r="131" spans="1:58" x14ac:dyDescent="0.2">
      <c r="A131" s="267" t="s">
        <v>103</v>
      </c>
      <c r="B131" s="267"/>
      <c r="D131" s="2">
        <f>COUNTIF(Übersicht!$K$7:$K$49,"="&amp;$A131)</f>
        <v>0</v>
      </c>
      <c r="E131" s="3">
        <f t="shared" ca="1" si="51"/>
        <v>0</v>
      </c>
      <c r="F131" s="83" t="str">
        <f t="shared" ca="1" si="47"/>
        <v/>
      </c>
      <c r="I131" s="2">
        <f t="shared" ca="1" si="48"/>
        <v>0</v>
      </c>
      <c r="K131" s="2">
        <f t="shared" ca="1" si="48"/>
        <v>0</v>
      </c>
      <c r="M131" s="2">
        <f t="shared" ca="1" si="49"/>
        <v>0</v>
      </c>
      <c r="O131" s="2">
        <f t="shared" ca="1" si="49"/>
        <v>0</v>
      </c>
      <c r="Q131" s="2">
        <f t="shared" ca="1" si="49"/>
        <v>0</v>
      </c>
      <c r="S131" s="2">
        <f t="shared" ca="1" si="49"/>
        <v>0</v>
      </c>
      <c r="U131" s="2">
        <f t="shared" ca="1" si="49"/>
        <v>0</v>
      </c>
      <c r="AZ131" s="139"/>
    </row>
    <row r="132" spans="1:58" x14ac:dyDescent="0.2">
      <c r="A132" s="10"/>
      <c r="AZ132" s="139"/>
    </row>
    <row r="133" spans="1:58" x14ac:dyDescent="0.2">
      <c r="A133" s="2" t="s">
        <v>72</v>
      </c>
      <c r="D133" s="15">
        <f>Übersicht!$AY$6-SUM(D114:D132)</f>
        <v>2</v>
      </c>
      <c r="E133" s="3">
        <f ca="1">SUM(G133:BH133)</f>
        <v>10</v>
      </c>
      <c r="F133" s="83">
        <f ca="1">IF(E133&gt;0,E133/$E$113,"")</f>
        <v>0.15625</v>
      </c>
      <c r="I133" s="2">
        <f ca="1">INDIRECT(I$2&amp;"!$K$1")-SUM(I114:I132)</f>
        <v>2</v>
      </c>
      <c r="K133" s="2">
        <f ca="1">INDIRECT(K$2&amp;"!$K$1")-SUM(K114:K132)</f>
        <v>1</v>
      </c>
      <c r="M133" s="2">
        <f ca="1">INDIRECT(M$2&amp;"!$K$1")-SUM(M114:M132)</f>
        <v>3</v>
      </c>
      <c r="O133" s="2">
        <f ca="1">INDIRECT(O$2&amp;"!$K$1")-SUM(O114:O132)</f>
        <v>1</v>
      </c>
      <c r="Q133" s="2">
        <f ca="1">INDIRECT(Q$2&amp;"!$K$1")-SUM(Q114:Q132)</f>
        <v>1</v>
      </c>
      <c r="S133" s="2">
        <f ca="1">INDIRECT(S$2&amp;"!$K$1")-SUM(S114:S132)</f>
        <v>1</v>
      </c>
      <c r="U133" s="2">
        <f ca="1">INDIRECT(U$2&amp;"!$K$1")-SUM(U114:U132)</f>
        <v>1</v>
      </c>
      <c r="AZ133" s="139"/>
    </row>
    <row r="134" spans="1:58" ht="9" customHeight="1" x14ac:dyDescent="0.2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</row>
    <row r="136" spans="1:58" x14ac:dyDescent="0.2">
      <c r="A136" s="2" t="s">
        <v>7</v>
      </c>
      <c r="D136" s="2">
        <f>COUNTIF(Übersicht!$K$7:$K$49,"="&amp;$A136)</f>
        <v>17</v>
      </c>
      <c r="E136" s="3">
        <f ca="1">SUM(G136:BH136)</f>
        <v>23</v>
      </c>
      <c r="F136" s="83">
        <f ca="1">IF(E136&gt;0,E136/$E$113,"")</f>
        <v>0.359375</v>
      </c>
      <c r="I136" s="2">
        <f ca="1">COUNTIF(INDIRECT(I$2&amp;"!$k$5:$K$8000"),"="&amp;$A136)</f>
        <v>8</v>
      </c>
      <c r="K136" s="2">
        <f ca="1">COUNTIF(INDIRECT(K$2&amp;"!$k$5:$K$8000"),"="&amp;$A136)</f>
        <v>9</v>
      </c>
      <c r="M136" s="2">
        <f ca="1">COUNTIF(INDIRECT(M$2&amp;"!$k$5:$K$8000"),"="&amp;$A136)</f>
        <v>6</v>
      </c>
      <c r="O136" s="2">
        <f ca="1">COUNTIF(INDIRECT(O$2&amp;"!$k$5:$K$8000"),"="&amp;$A136)</f>
        <v>0</v>
      </c>
      <c r="Q136" s="2">
        <f ca="1">COUNTIF(INDIRECT(Q$2&amp;"!$k$5:$K$8000"),"="&amp;$A136)</f>
        <v>0</v>
      </c>
      <c r="S136" s="2">
        <f ca="1">COUNTIF(INDIRECT(S$2&amp;"!$k$5:$K$8000"),"="&amp;$A136)</f>
        <v>0</v>
      </c>
      <c r="U136" s="2">
        <f ca="1">COUNTIF(INDIRECT(U$2&amp;"!$k$5:$K$8000"),"="&amp;$A136)</f>
        <v>0</v>
      </c>
      <c r="AZ136" s="139"/>
      <c r="BA136"/>
      <c r="BB136"/>
      <c r="BC136"/>
      <c r="BD136"/>
      <c r="BE136"/>
      <c r="BF136"/>
    </row>
    <row r="137" spans="1:58" x14ac:dyDescent="0.2">
      <c r="A137" s="2" t="s">
        <v>172</v>
      </c>
      <c r="D137" s="2">
        <f>COUNTIF(Übersicht!$K$7:$K$49,"="&amp;$A137)</f>
        <v>0</v>
      </c>
      <c r="E137" s="3">
        <f ca="1">SUM(G137:BH137)</f>
        <v>0</v>
      </c>
      <c r="F137" s="83" t="str">
        <f ca="1">IF(E137&gt;0,E137/$E$113,"")</f>
        <v/>
      </c>
      <c r="I137" s="2">
        <f ca="1">COUNTIF(INDIRECT(I$2&amp;"!$k$5:$K$8000"),"="&amp;$A137)</f>
        <v>0</v>
      </c>
      <c r="K137" s="2">
        <f ca="1">COUNTIF(INDIRECT(K$2&amp;"!$k$5:$K$8000"),"="&amp;$A137)</f>
        <v>0</v>
      </c>
      <c r="M137" s="2">
        <f ca="1">COUNTIF(INDIRECT(M$2&amp;"!$k$5:$K$8000"),"="&amp;$A137)</f>
        <v>0</v>
      </c>
      <c r="O137" s="2">
        <f ca="1">COUNTIF(INDIRECT(O$2&amp;"!$k$5:$K$8000"),"="&amp;$A137)</f>
        <v>0</v>
      </c>
      <c r="Q137" s="2">
        <f ca="1">COUNTIF(INDIRECT(Q$2&amp;"!$k$5:$K$8000"),"="&amp;$A137)</f>
        <v>0</v>
      </c>
      <c r="S137" s="2">
        <f ca="1">COUNTIF(INDIRECT(S$2&amp;"!$k$5:$K$8000"),"="&amp;$A137)</f>
        <v>0</v>
      </c>
      <c r="U137" s="2">
        <f ca="1">COUNTIF(INDIRECT(U$2&amp;"!$k$5:$K$8000"),"="&amp;$A137)</f>
        <v>0</v>
      </c>
      <c r="AZ137" s="139"/>
      <c r="BA137"/>
      <c r="BB137"/>
      <c r="BC137"/>
      <c r="BD137"/>
      <c r="BE137"/>
      <c r="BF137"/>
    </row>
    <row r="138" spans="1:58" x14ac:dyDescent="0.2">
      <c r="A138" s="266" t="s">
        <v>555</v>
      </c>
      <c r="D138" s="2">
        <f>COUNTIF(Übersicht!$K$7:$K$49,"="&amp;$A138)</f>
        <v>3</v>
      </c>
      <c r="E138" s="3">
        <f ca="1">SUM(G138:BH138)</f>
        <v>5</v>
      </c>
      <c r="F138" s="83">
        <f ca="1">IF(E138&gt;0,E138/$E$113,"")</f>
        <v>7.8125E-2</v>
      </c>
      <c r="I138" s="2">
        <f ca="1">COUNTIF(INDIRECT(I$2&amp;"!$k$5:$K$8000"),"="&amp;$A138)</f>
        <v>1</v>
      </c>
      <c r="K138" s="2">
        <f ca="1">COUNTIF(INDIRECT(K$2&amp;"!$k$5:$K$8000"),"="&amp;$A138)</f>
        <v>2</v>
      </c>
      <c r="M138" s="2">
        <f ca="1">COUNTIF(INDIRECT(M$2&amp;"!$k$5:$K$8000"),"="&amp;$A138)</f>
        <v>2</v>
      </c>
      <c r="O138" s="2">
        <f ca="1">COUNTIF(INDIRECT(O$2&amp;"!$k$5:$K$8000"),"="&amp;$A138)</f>
        <v>0</v>
      </c>
      <c r="Q138" s="2">
        <f ca="1">COUNTIF(INDIRECT(Q$2&amp;"!$k$5:$K$8000"),"="&amp;$A138)</f>
        <v>0</v>
      </c>
      <c r="S138" s="2">
        <f ca="1">COUNTIF(INDIRECT(S$2&amp;"!$k$5:$K$8000"),"="&amp;$A138)</f>
        <v>0</v>
      </c>
      <c r="U138" s="2">
        <f ca="1">COUNTIF(INDIRECT(U$2&amp;"!$k$5:$K$8000"),"="&amp;$A138)</f>
        <v>0</v>
      </c>
      <c r="AZ138" s="139"/>
      <c r="BA138"/>
      <c r="BB138"/>
      <c r="BC138"/>
      <c r="BD138"/>
      <c r="BE138"/>
      <c r="BF138"/>
    </row>
    <row r="139" spans="1:58" x14ac:dyDescent="0.2">
      <c r="E139" s="3"/>
      <c r="F139" s="83"/>
      <c r="AZ139" s="139"/>
      <c r="BA139"/>
      <c r="BB139"/>
      <c r="BC139"/>
      <c r="BD139"/>
      <c r="BE139"/>
      <c r="BF139"/>
    </row>
    <row r="140" spans="1:58" x14ac:dyDescent="0.2">
      <c r="A140" s="84" t="s">
        <v>561</v>
      </c>
      <c r="B140" s="85"/>
      <c r="C140" s="85"/>
      <c r="D140" s="84">
        <f>SUM(D141:D147)</f>
        <v>2</v>
      </c>
      <c r="E140" s="84">
        <f ca="1">SUM(E141:E147)</f>
        <v>1</v>
      </c>
      <c r="F140" s="84" t="s">
        <v>181</v>
      </c>
      <c r="G140" s="84"/>
      <c r="H140" s="84"/>
      <c r="I140" s="84">
        <f ca="1">SUM(I141:I147)</f>
        <v>0</v>
      </c>
      <c r="J140" s="84"/>
      <c r="K140" s="84">
        <f ca="1">SUM(K141:K147)</f>
        <v>1</v>
      </c>
      <c r="L140" s="84"/>
      <c r="M140" s="84">
        <f ca="1">SUM(M141:M147)</f>
        <v>0</v>
      </c>
      <c r="N140" s="84"/>
      <c r="O140" s="84">
        <f ca="1">SUM(O141:O147)</f>
        <v>0</v>
      </c>
      <c r="P140" s="84"/>
      <c r="Q140" s="84">
        <f ca="1">SUM(Q141:Q147)</f>
        <v>0</v>
      </c>
      <c r="R140" s="84"/>
      <c r="S140" s="84">
        <f ca="1">SUM(S141:S147)</f>
        <v>0</v>
      </c>
      <c r="T140" s="84"/>
      <c r="U140" s="84">
        <f ca="1">SUM(U141:U147)</f>
        <v>0</v>
      </c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</row>
    <row r="141" spans="1:58" ht="9" customHeight="1" x14ac:dyDescent="0.2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</row>
    <row r="142" spans="1:58" x14ac:dyDescent="0.2">
      <c r="A142" s="2" t="s">
        <v>236</v>
      </c>
      <c r="C142" s="244"/>
      <c r="D142" s="2">
        <f>COUNTIF(Übersicht!$K$7:$K$49,"="&amp;$A142)</f>
        <v>1</v>
      </c>
      <c r="E142" s="3">
        <f ca="1">SUM(G142:BH142)</f>
        <v>0</v>
      </c>
      <c r="F142" s="83" t="str">
        <f t="shared" ref="F142:F146" ca="1" si="56">IF(E142&gt;0,E142/$E$113,"")</f>
        <v/>
      </c>
      <c r="I142" s="2">
        <f ca="1">COUNTIF(INDIRECT(I$2&amp;"!$k$5:$K$8000"),"="&amp;$A142)</f>
        <v>0</v>
      </c>
      <c r="K142" s="2">
        <f ca="1">COUNTIF(INDIRECT(K$2&amp;"!$k$5:$K$8000"),"="&amp;$A142)</f>
        <v>0</v>
      </c>
      <c r="M142" s="2">
        <f ca="1">COUNTIF(INDIRECT(M$2&amp;"!$k$5:$K$8000"),"="&amp;$A142)</f>
        <v>0</v>
      </c>
      <c r="O142" s="2">
        <f ca="1">COUNTIF(INDIRECT(O$2&amp;"!$k$5:$K$8000"),"="&amp;$A142)</f>
        <v>0</v>
      </c>
      <c r="Q142" s="2">
        <f ca="1">COUNTIF(INDIRECT(Q$2&amp;"!$k$5:$K$8000"),"="&amp;$A142)</f>
        <v>0</v>
      </c>
      <c r="S142" s="2">
        <f ca="1">COUNTIF(INDIRECT(S$2&amp;"!$k$5:$K$8000"),"="&amp;$A142)</f>
        <v>0</v>
      </c>
      <c r="U142" s="2">
        <f ca="1">COUNTIF(INDIRECT(U$2&amp;"!$k$5:$K$8000"),"="&amp;$A142)</f>
        <v>0</v>
      </c>
    </row>
    <row r="143" spans="1:58" x14ac:dyDescent="0.2">
      <c r="A143" s="2" t="s">
        <v>237</v>
      </c>
      <c r="C143" s="244"/>
      <c r="D143" s="2">
        <f>COUNTIF(Übersicht!$K$7:$K$49,"="&amp;$A143)</f>
        <v>0</v>
      </c>
      <c r="E143" s="3">
        <f ca="1">SUM(G143:BH143)</f>
        <v>0</v>
      </c>
      <c r="F143" s="83" t="str">
        <f t="shared" ca="1" si="56"/>
        <v/>
      </c>
      <c r="I143" s="2">
        <f ca="1">COUNTIF(INDIRECT(I$2&amp;"!$k$5:$K$8000"),"="&amp;$A143)</f>
        <v>0</v>
      </c>
      <c r="K143" s="2">
        <f ca="1">COUNTIF(INDIRECT(K$2&amp;"!$k$5:$K$8000"),"="&amp;$A143)</f>
        <v>0</v>
      </c>
      <c r="M143" s="2">
        <f ca="1">COUNTIF(INDIRECT(M$2&amp;"!$k$5:$K$8000"),"="&amp;$A143)</f>
        <v>0</v>
      </c>
      <c r="O143" s="2">
        <f ca="1">COUNTIF(INDIRECT(O$2&amp;"!$k$5:$K$8000"),"="&amp;$A143)</f>
        <v>0</v>
      </c>
      <c r="Q143" s="2">
        <f ca="1">COUNTIF(INDIRECT(Q$2&amp;"!$k$5:$K$8000"),"="&amp;$A143)</f>
        <v>0</v>
      </c>
      <c r="S143" s="2">
        <f ca="1">COUNTIF(INDIRECT(S$2&amp;"!$k$5:$K$8000"),"="&amp;$A143)</f>
        <v>0</v>
      </c>
      <c r="U143" s="2">
        <f ca="1">COUNTIF(INDIRECT(U$2&amp;"!$k$5:$K$8000"),"="&amp;$A143)</f>
        <v>0</v>
      </c>
    </row>
    <row r="144" spans="1:58" x14ac:dyDescent="0.2">
      <c r="A144" s="2" t="s">
        <v>238</v>
      </c>
      <c r="C144" s="244"/>
      <c r="D144" s="2">
        <f>COUNTIF(Übersicht!$K$7:$K$49,"="&amp;$A144)</f>
        <v>0</v>
      </c>
      <c r="E144" s="3">
        <f ca="1">SUM(G144:BH144)</f>
        <v>0</v>
      </c>
      <c r="F144" s="83" t="str">
        <f t="shared" ca="1" si="56"/>
        <v/>
      </c>
      <c r="I144" s="2">
        <f ca="1">COUNTIF(INDIRECT(I$2&amp;"!$k$5:$K$8000"),"="&amp;$A144)</f>
        <v>0</v>
      </c>
      <c r="K144" s="2">
        <f ca="1">COUNTIF(INDIRECT(K$2&amp;"!$k$5:$K$8000"),"="&amp;$A144)</f>
        <v>0</v>
      </c>
      <c r="M144" s="2">
        <f ca="1">COUNTIF(INDIRECT(M$2&amp;"!$k$5:$K$8000"),"="&amp;$A144)</f>
        <v>0</v>
      </c>
      <c r="O144" s="2">
        <f ca="1">COUNTIF(INDIRECT(O$2&amp;"!$k$5:$K$8000"),"="&amp;$A144)</f>
        <v>0</v>
      </c>
      <c r="Q144" s="2">
        <f ca="1">COUNTIF(INDIRECT(Q$2&amp;"!$k$5:$K$8000"),"="&amp;$A144)</f>
        <v>0</v>
      </c>
      <c r="S144" s="2">
        <f ca="1">COUNTIF(INDIRECT(S$2&amp;"!$k$5:$K$8000"),"="&amp;$A144)</f>
        <v>0</v>
      </c>
      <c r="U144" s="2">
        <f ca="1">COUNTIF(INDIRECT(U$2&amp;"!$k$5:$K$8000"),"="&amp;$A144)</f>
        <v>0</v>
      </c>
    </row>
    <row r="145" spans="1:58" x14ac:dyDescent="0.2">
      <c r="A145" s="178" t="s">
        <v>13</v>
      </c>
      <c r="C145" s="178"/>
      <c r="D145" s="2">
        <f>D119-SUM(D141:D144)</f>
        <v>1</v>
      </c>
      <c r="E145" s="3">
        <f ca="1">SUM(G145:BH145)</f>
        <v>1</v>
      </c>
      <c r="F145" s="83">
        <f t="shared" ca="1" si="56"/>
        <v>1.5625E-2</v>
      </c>
      <c r="I145" s="2">
        <f ca="1">I119-SUM(I141:I144)</f>
        <v>0</v>
      </c>
      <c r="K145" s="2">
        <f ca="1">K119-SUM(K141:K144)</f>
        <v>1</v>
      </c>
      <c r="M145" s="2">
        <f ca="1">M119-SUM(M141:M144)</f>
        <v>0</v>
      </c>
      <c r="O145" s="2">
        <f ca="1">O119-SUM(O141:O144)</f>
        <v>0</v>
      </c>
      <c r="Q145" s="2">
        <f ca="1">Q119-SUM(Q141:Q144)</f>
        <v>0</v>
      </c>
      <c r="S145" s="2">
        <f ca="1">S119-SUM(S141:S144)</f>
        <v>0</v>
      </c>
      <c r="U145" s="2">
        <f ca="1">U119-SUM(U141:U144)</f>
        <v>0</v>
      </c>
    </row>
    <row r="146" spans="1:58" x14ac:dyDescent="0.2">
      <c r="C146" s="244"/>
      <c r="F146" s="83" t="str">
        <f t="shared" si="56"/>
        <v/>
      </c>
    </row>
    <row r="147" spans="1:58" ht="9" customHeight="1" x14ac:dyDescent="0.2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</row>
    <row r="148" spans="1:58" x14ac:dyDescent="0.2">
      <c r="E148" s="3"/>
      <c r="F148" s="83"/>
    </row>
    <row r="149" spans="1:58" x14ac:dyDescent="0.2">
      <c r="A149" s="84" t="s">
        <v>562</v>
      </c>
      <c r="B149" s="85"/>
      <c r="C149" s="85"/>
      <c r="D149" s="84">
        <f>SUM(D150:D157)</f>
        <v>4</v>
      </c>
      <c r="E149" s="84">
        <f ca="1">SUM(E150:E157)</f>
        <v>7</v>
      </c>
      <c r="F149" s="84" t="s">
        <v>181</v>
      </c>
      <c r="G149" s="84">
        <f>SUM(G150:G157)</f>
        <v>0</v>
      </c>
      <c r="H149" s="84"/>
      <c r="I149" s="84">
        <f ca="1">SUM(I150:I157)</f>
        <v>3</v>
      </c>
      <c r="J149" s="84"/>
      <c r="K149" s="84">
        <f ca="1">SUM(K150:K157)</f>
        <v>2</v>
      </c>
      <c r="L149" s="84"/>
      <c r="M149" s="84">
        <f ca="1">SUM(M150:M157)</f>
        <v>2</v>
      </c>
      <c r="N149" s="84"/>
      <c r="O149" s="84">
        <f ca="1">SUM(O150:O157)</f>
        <v>0</v>
      </c>
      <c r="P149" s="84"/>
      <c r="Q149" s="84">
        <f ca="1">SUM(Q150:Q157)</f>
        <v>0</v>
      </c>
      <c r="R149" s="84"/>
      <c r="S149" s="84">
        <f ca="1">SUM(S150:S157)</f>
        <v>0</v>
      </c>
      <c r="T149" s="84"/>
      <c r="U149" s="84">
        <f ca="1">SUM(U150:U157)</f>
        <v>0</v>
      </c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</row>
    <row r="150" spans="1:58" ht="5.45" customHeight="1" x14ac:dyDescent="0.2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</row>
    <row r="151" spans="1:58" x14ac:dyDescent="0.2">
      <c r="A151" s="2" t="s">
        <v>177</v>
      </c>
      <c r="C151" s="244"/>
      <c r="D151" s="2">
        <f>COUNTIF(Übersicht!$K$7:$K$49,"="&amp;$A151)</f>
        <v>2</v>
      </c>
      <c r="E151" s="3">
        <f ca="1">SUM(G151:BH151)</f>
        <v>2</v>
      </c>
      <c r="F151" s="83">
        <f t="shared" ref="F151:F156" ca="1" si="57">IF(E151&gt;0,E151/$E$113,"")</f>
        <v>3.125E-2</v>
      </c>
      <c r="I151" s="2">
        <f ca="1">COUNTIF(INDIRECT(I$2&amp;"!$k$5:$K$8000"),"="&amp;$A151)</f>
        <v>1</v>
      </c>
      <c r="K151" s="2">
        <f ca="1">COUNTIF(INDIRECT(K$2&amp;"!$k$5:$K$8000"),"="&amp;$A151)</f>
        <v>1</v>
      </c>
      <c r="M151" s="2">
        <f ca="1">COUNTIF(INDIRECT(M$2&amp;"!$k$5:$K$8000"),"="&amp;$A151)</f>
        <v>0</v>
      </c>
      <c r="O151" s="2">
        <f ca="1">COUNTIF(INDIRECT(O$2&amp;"!$k$5:$K$8000"),"="&amp;$A151)</f>
        <v>0</v>
      </c>
      <c r="Q151" s="2">
        <f ca="1">COUNTIF(INDIRECT(Q$2&amp;"!$k$5:$K$8000"),"="&amp;$A151)</f>
        <v>0</v>
      </c>
      <c r="S151" s="2">
        <f ca="1">COUNTIF(INDIRECT(S$2&amp;"!$k$5:$K$8000"),"="&amp;$A151)</f>
        <v>0</v>
      </c>
      <c r="U151" s="2">
        <f ca="1">COUNTIF(INDIRECT(U$2&amp;"!$k$5:$K$8000"),"="&amp;$A151)</f>
        <v>0</v>
      </c>
    </row>
    <row r="152" spans="1:58" x14ac:dyDescent="0.2">
      <c r="A152" s="2" t="s">
        <v>178</v>
      </c>
      <c r="C152" s="244"/>
      <c r="D152" s="2">
        <f>COUNTIF(Übersicht!$K$7:$K$49,"="&amp;$A152)</f>
        <v>0</v>
      </c>
      <c r="E152" s="3">
        <f ca="1">SUM(G152:BH152)</f>
        <v>0</v>
      </c>
      <c r="F152" s="83" t="str">
        <f t="shared" ca="1" si="57"/>
        <v/>
      </c>
      <c r="I152" s="2">
        <f ca="1">COUNTIF(INDIRECT(I$2&amp;"!$k$5:$K$8000"),"="&amp;$A152)</f>
        <v>0</v>
      </c>
      <c r="K152" s="2">
        <f ca="1">COUNTIF(INDIRECT(K$2&amp;"!$k$5:$K$8000"),"="&amp;$A152)</f>
        <v>0</v>
      </c>
      <c r="M152" s="2">
        <f ca="1">COUNTIF(INDIRECT(M$2&amp;"!$k$5:$K$8000"),"="&amp;$A152)</f>
        <v>0</v>
      </c>
      <c r="O152" s="2">
        <f ca="1">COUNTIF(INDIRECT(O$2&amp;"!$k$5:$K$8000"),"="&amp;$A152)</f>
        <v>0</v>
      </c>
      <c r="Q152" s="2">
        <f ca="1">COUNTIF(INDIRECT(Q$2&amp;"!$k$5:$K$8000"),"="&amp;$A152)</f>
        <v>0</v>
      </c>
      <c r="S152" s="2">
        <f ca="1">COUNTIF(INDIRECT(S$2&amp;"!$k$5:$K$8000"),"="&amp;$A152)</f>
        <v>0</v>
      </c>
      <c r="U152" s="2">
        <f ca="1">COUNTIF(INDIRECT(U$2&amp;"!$k$5:$K$8000"),"="&amp;$A152)</f>
        <v>0</v>
      </c>
    </row>
    <row r="153" spans="1:58" x14ac:dyDescent="0.2">
      <c r="A153" s="2" t="s">
        <v>179</v>
      </c>
      <c r="C153" s="244"/>
      <c r="D153" s="2">
        <f>COUNTIF(Übersicht!$K$7:$K$49,"="&amp;$A153)</f>
        <v>0</v>
      </c>
      <c r="E153" s="3">
        <f ca="1">SUM(G153:BH153)</f>
        <v>0</v>
      </c>
      <c r="F153" s="83" t="str">
        <f t="shared" ca="1" si="57"/>
        <v/>
      </c>
      <c r="I153" s="2">
        <f ca="1">COUNTIF(INDIRECT(I$2&amp;"!$k$5:$K$8000"),"="&amp;$A153)</f>
        <v>0</v>
      </c>
      <c r="K153" s="2">
        <f ca="1">COUNTIF(INDIRECT(K$2&amp;"!$k$5:$K$8000"),"="&amp;$A153)</f>
        <v>0</v>
      </c>
      <c r="M153" s="2">
        <f ca="1">COUNTIF(INDIRECT(M$2&amp;"!$k$5:$K$8000"),"="&amp;$A153)</f>
        <v>0</v>
      </c>
      <c r="O153" s="2">
        <f ca="1">COUNTIF(INDIRECT(O$2&amp;"!$k$5:$K$8000"),"="&amp;$A153)</f>
        <v>0</v>
      </c>
      <c r="Q153" s="2">
        <f ca="1">COUNTIF(INDIRECT(Q$2&amp;"!$k$5:$K$8000"),"="&amp;$A153)</f>
        <v>0</v>
      </c>
      <c r="S153" s="2">
        <f ca="1">COUNTIF(INDIRECT(S$2&amp;"!$k$5:$K$8000"),"="&amp;$A153)</f>
        <v>0</v>
      </c>
      <c r="U153" s="2">
        <f ca="1">COUNTIF(INDIRECT(U$2&amp;"!$k$5:$K$8000"),"="&amp;$A153)</f>
        <v>0</v>
      </c>
    </row>
    <row r="154" spans="1:58" x14ac:dyDescent="0.2">
      <c r="A154" s="2" t="s">
        <v>12</v>
      </c>
      <c r="C154" s="244"/>
      <c r="D154" s="2">
        <f>COUNTIF(Übersicht!$K$7:$K$49,"="&amp;$A154)</f>
        <v>2</v>
      </c>
      <c r="E154" s="3">
        <f ca="1">SUM(G154:BH154)</f>
        <v>5</v>
      </c>
      <c r="F154" s="83">
        <f t="shared" ca="1" si="57"/>
        <v>7.8125E-2</v>
      </c>
      <c r="I154" s="2">
        <f ca="1">COUNTIF(INDIRECT(I$2&amp;"!$k$5:$K$8000"),"="&amp;$A154)</f>
        <v>2</v>
      </c>
      <c r="K154" s="2">
        <f ca="1">COUNTIF(INDIRECT(K$2&amp;"!$k$5:$K$8000"),"="&amp;$A154)</f>
        <v>1</v>
      </c>
      <c r="M154" s="2">
        <f ca="1">COUNTIF(INDIRECT(M$2&amp;"!$k$5:$K$8000"),"="&amp;$A154)</f>
        <v>2</v>
      </c>
      <c r="O154" s="2">
        <f ca="1">COUNTIF(INDIRECT(O$2&amp;"!$k$5:$K$8000"),"="&amp;$A154)</f>
        <v>0</v>
      </c>
      <c r="Q154" s="2">
        <f ca="1">COUNTIF(INDIRECT(Q$2&amp;"!$k$5:$K$8000"),"="&amp;$A154)</f>
        <v>0</v>
      </c>
      <c r="S154" s="2">
        <f ca="1">COUNTIF(INDIRECT(S$2&amp;"!$k$5:$K$8000"),"="&amp;$A154)</f>
        <v>0</v>
      </c>
      <c r="U154" s="2">
        <f ca="1">COUNTIF(INDIRECT(U$2&amp;"!$k$5:$K$8000"),"="&amp;$A154)</f>
        <v>0</v>
      </c>
    </row>
    <row r="155" spans="1:58" x14ac:dyDescent="0.2">
      <c r="A155" s="178" t="s">
        <v>14</v>
      </c>
      <c r="C155" s="178"/>
      <c r="D155" s="2">
        <f>D120-SUM(D151:D154)</f>
        <v>0</v>
      </c>
      <c r="E155" s="3">
        <f ca="1">SUM(G155:BH155)</f>
        <v>0</v>
      </c>
      <c r="F155" s="83" t="str">
        <f t="shared" ca="1" si="57"/>
        <v/>
      </c>
      <c r="I155" s="2">
        <f ca="1">I120-SUM(I151:I154)</f>
        <v>0</v>
      </c>
      <c r="K155" s="2">
        <f ca="1">K120-SUM(K151:K154)</f>
        <v>0</v>
      </c>
      <c r="M155" s="2">
        <f ca="1">M120-SUM(M151:M154)</f>
        <v>0</v>
      </c>
      <c r="O155" s="2">
        <f ca="1">O120-SUM(O151:O154)</f>
        <v>0</v>
      </c>
      <c r="Q155" s="2">
        <f ca="1">Q120-SUM(Q151:Q154)</f>
        <v>0</v>
      </c>
      <c r="S155" s="2">
        <f ca="1">S120-SUM(S151:S154)</f>
        <v>0</v>
      </c>
      <c r="U155" s="2">
        <f ca="1">U120-SUM(U151:U154)</f>
        <v>0</v>
      </c>
    </row>
    <row r="156" spans="1:58" x14ac:dyDescent="0.2">
      <c r="C156" s="244"/>
      <c r="F156" s="83" t="str">
        <f t="shared" si="57"/>
        <v/>
      </c>
    </row>
    <row r="157" spans="1:58" ht="4.1500000000000004" customHeight="1" x14ac:dyDescent="0.2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</row>
    <row r="158" spans="1:58" x14ac:dyDescent="0.2">
      <c r="E158" s="3"/>
      <c r="F158" s="83"/>
    </row>
    <row r="159" spans="1:58" x14ac:dyDescent="0.2">
      <c r="A159" s="84" t="s">
        <v>560</v>
      </c>
      <c r="B159" s="85"/>
      <c r="C159" s="85"/>
      <c r="D159" s="84">
        <f>SUM(D160:D166)</f>
        <v>15</v>
      </c>
      <c r="E159" s="84">
        <f ca="1">SUM(E160:E166)</f>
        <v>22</v>
      </c>
      <c r="F159" s="84" t="s">
        <v>181</v>
      </c>
      <c r="G159" s="84">
        <f>SUM(G160:G166)</f>
        <v>0</v>
      </c>
      <c r="H159" s="84"/>
      <c r="I159" s="84">
        <f ca="1">SUM(I160:I166)</f>
        <v>8</v>
      </c>
      <c r="J159" s="84"/>
      <c r="K159" s="84">
        <f ca="1">SUM(K160:K166)</f>
        <v>9</v>
      </c>
      <c r="L159" s="84"/>
      <c r="M159" s="84">
        <f ca="1">SUM(M160:M166)</f>
        <v>5</v>
      </c>
      <c r="N159" s="84"/>
      <c r="O159" s="84">
        <f ca="1">SUM(O160:O166)</f>
        <v>0</v>
      </c>
      <c r="P159" s="84"/>
      <c r="Q159" s="84">
        <f ca="1">SUM(Q160:Q166)</f>
        <v>0</v>
      </c>
      <c r="R159" s="84"/>
      <c r="S159" s="84">
        <f ca="1">SUM(S160:S166)</f>
        <v>0</v>
      </c>
      <c r="T159" s="84"/>
      <c r="U159" s="84">
        <f ca="1">SUM(U160:U166)</f>
        <v>0</v>
      </c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</row>
    <row r="160" spans="1:58" x14ac:dyDescent="0.2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</row>
    <row r="161" spans="1:58" x14ac:dyDescent="0.2">
      <c r="A161" s="266" t="s">
        <v>557</v>
      </c>
      <c r="C161" s="244"/>
      <c r="D161" s="2">
        <f>COUNTIF(Übersicht!$K$7:$K$49,"="&amp;$A161)</f>
        <v>13</v>
      </c>
      <c r="E161" s="3">
        <f ca="1">SUM(G161:BH161)</f>
        <v>20</v>
      </c>
      <c r="F161" s="83">
        <f t="shared" ref="F161:F165" ca="1" si="58">IF(E161&gt;0,E161/$E$113,"")</f>
        <v>0.3125</v>
      </c>
      <c r="I161" s="2">
        <f ca="1">COUNTIF(INDIRECT(I$2&amp;"!$k$5:$K$8000"),"="&amp;$A161)</f>
        <v>7</v>
      </c>
      <c r="K161" s="2">
        <f ca="1">COUNTIF(INDIRECT(K$2&amp;"!$k$5:$K$8000"),"="&amp;$A161)</f>
        <v>8</v>
      </c>
      <c r="M161" s="2">
        <f ca="1">COUNTIF(INDIRECT(M$2&amp;"!$k$5:$K$8000"),"="&amp;$A161)</f>
        <v>5</v>
      </c>
      <c r="O161" s="2">
        <f ca="1">COUNTIF(INDIRECT(O$2&amp;"!$k$5:$K$8000"),"="&amp;$A161)</f>
        <v>0</v>
      </c>
      <c r="Q161" s="2">
        <f ca="1">COUNTIF(INDIRECT(Q$2&amp;"!$k$5:$K$8000"),"="&amp;$A161)</f>
        <v>0</v>
      </c>
      <c r="S161" s="2">
        <f ca="1">COUNTIF(INDIRECT(S$2&amp;"!$k$5:$K$8000"),"="&amp;$A161)</f>
        <v>0</v>
      </c>
      <c r="U161" s="2">
        <f ca="1">COUNTIF(INDIRECT(U$2&amp;"!$k$5:$K$8000"),"="&amp;$A161)</f>
        <v>0</v>
      </c>
    </row>
    <row r="162" spans="1:58" x14ac:dyDescent="0.2">
      <c r="A162" s="266" t="s">
        <v>558</v>
      </c>
      <c r="C162" s="244"/>
      <c r="D162" s="2">
        <f>COUNTIF(Übersicht!$K$7:$K$49,"="&amp;$A162)</f>
        <v>0</v>
      </c>
      <c r="E162" s="3">
        <f ca="1">SUM(G162:BH162)</f>
        <v>0</v>
      </c>
      <c r="F162" s="83" t="str">
        <f t="shared" ca="1" si="58"/>
        <v/>
      </c>
      <c r="I162" s="2">
        <f ca="1">COUNTIF(INDIRECT(I$2&amp;"!$k$5:$K$8000"),"="&amp;$A162)</f>
        <v>0</v>
      </c>
      <c r="K162" s="2">
        <f ca="1">COUNTIF(INDIRECT(K$2&amp;"!$k$5:$K$8000"),"="&amp;$A162)</f>
        <v>0</v>
      </c>
      <c r="M162" s="2">
        <f ca="1">COUNTIF(INDIRECT(M$2&amp;"!$k$5:$K$8000"),"="&amp;$A162)</f>
        <v>0</v>
      </c>
      <c r="O162" s="2">
        <f ca="1">COUNTIF(INDIRECT(O$2&amp;"!$k$5:$K$8000"),"="&amp;$A162)</f>
        <v>0</v>
      </c>
      <c r="Q162" s="2">
        <f ca="1">COUNTIF(INDIRECT(Q$2&amp;"!$k$5:$K$8000"),"="&amp;$A162)</f>
        <v>0</v>
      </c>
      <c r="S162" s="2">
        <f ca="1">COUNTIF(INDIRECT(S$2&amp;"!$k$5:$K$8000"),"="&amp;$A162)</f>
        <v>0</v>
      </c>
      <c r="U162" s="2">
        <f ca="1">COUNTIF(INDIRECT(U$2&amp;"!$k$5:$K$8000"),"="&amp;$A162)</f>
        <v>0</v>
      </c>
    </row>
    <row r="163" spans="1:58" x14ac:dyDescent="0.2">
      <c r="A163" s="266" t="s">
        <v>547</v>
      </c>
      <c r="C163" s="244"/>
      <c r="D163" s="2">
        <f>COUNTIF(Übersicht!$K$7:$K$49,"="&amp;$A163)</f>
        <v>0</v>
      </c>
      <c r="E163" s="3">
        <f ca="1">SUM(G163:BH163)</f>
        <v>0</v>
      </c>
      <c r="F163" s="83" t="str">
        <f t="shared" ca="1" si="58"/>
        <v/>
      </c>
      <c r="I163" s="2">
        <f ca="1">COUNTIF(INDIRECT(I$2&amp;"!$k$5:$K$8000"),"="&amp;$A163)</f>
        <v>0</v>
      </c>
      <c r="K163" s="2">
        <f ca="1">COUNTIF(INDIRECT(K$2&amp;"!$k$5:$K$8000"),"="&amp;$A163)</f>
        <v>0</v>
      </c>
      <c r="M163" s="2">
        <f ca="1">COUNTIF(INDIRECT(M$2&amp;"!$k$5:$K$8000"),"="&amp;$A163)</f>
        <v>0</v>
      </c>
      <c r="O163" s="2">
        <f ca="1">COUNTIF(INDIRECT(O$2&amp;"!$k$5:$K$8000"),"="&amp;$A163)</f>
        <v>0</v>
      </c>
      <c r="Q163" s="2">
        <f ca="1">COUNTIF(INDIRECT(Q$2&amp;"!$k$5:$K$8000"),"="&amp;$A163)</f>
        <v>0</v>
      </c>
      <c r="S163" s="2">
        <f ca="1">COUNTIF(INDIRECT(S$2&amp;"!$k$5:$K$8000"),"="&amp;$A163)</f>
        <v>0</v>
      </c>
      <c r="U163" s="2">
        <f ca="1">COUNTIF(INDIRECT(U$2&amp;"!$k$5:$K$8000"),"="&amp;$A163)</f>
        <v>0</v>
      </c>
    </row>
    <row r="164" spans="1:58" x14ac:dyDescent="0.2">
      <c r="A164" s="266" t="s">
        <v>559</v>
      </c>
      <c r="C164" s="178"/>
      <c r="D164" s="2">
        <f>D121-SUM(D161:D163)</f>
        <v>2</v>
      </c>
      <c r="E164" s="3">
        <f ca="1">SUM(G164:BH164)</f>
        <v>2</v>
      </c>
      <c r="F164" s="83">
        <f t="shared" ca="1" si="58"/>
        <v>3.125E-2</v>
      </c>
      <c r="H164" s="2">
        <f t="shared" ref="H164:V164" si="59">H121-SUM(H161:H163)</f>
        <v>0</v>
      </c>
      <c r="I164" s="2">
        <f t="shared" ref="I164:J164" ca="1" si="60">I121-SUM(I161:I163)</f>
        <v>1</v>
      </c>
      <c r="J164" s="2">
        <f t="shared" si="60"/>
        <v>0</v>
      </c>
      <c r="K164" s="2">
        <f t="shared" ca="1" si="59"/>
        <v>1</v>
      </c>
      <c r="L164" s="2">
        <f t="shared" si="59"/>
        <v>0</v>
      </c>
      <c r="M164" s="2">
        <f t="shared" ca="1" si="59"/>
        <v>0</v>
      </c>
      <c r="N164" s="2">
        <f t="shared" si="59"/>
        <v>0</v>
      </c>
      <c r="O164" s="2">
        <f t="shared" ref="O164:P164" ca="1" si="61">O121-SUM(O161:O163)</f>
        <v>0</v>
      </c>
      <c r="P164" s="2">
        <f t="shared" si="61"/>
        <v>0</v>
      </c>
      <c r="Q164" s="2">
        <f t="shared" ref="Q164:T164" ca="1" si="62">Q121-SUM(Q161:Q163)</f>
        <v>0</v>
      </c>
      <c r="R164" s="2">
        <f t="shared" si="62"/>
        <v>0</v>
      </c>
      <c r="S164" s="2">
        <f t="shared" ca="1" si="62"/>
        <v>0</v>
      </c>
      <c r="T164" s="2">
        <f t="shared" si="62"/>
        <v>0</v>
      </c>
      <c r="U164" s="2">
        <f t="shared" ca="1" si="59"/>
        <v>0</v>
      </c>
      <c r="V164" s="2">
        <f t="shared" si="59"/>
        <v>0</v>
      </c>
    </row>
    <row r="165" spans="1:58" x14ac:dyDescent="0.2">
      <c r="C165" s="244"/>
      <c r="F165" s="83" t="str">
        <f t="shared" si="58"/>
        <v/>
      </c>
    </row>
    <row r="166" spans="1:58" x14ac:dyDescent="0.2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</row>
    <row r="167" spans="1:58" x14ac:dyDescent="0.2">
      <c r="E167" s="3"/>
      <c r="F167" s="83"/>
    </row>
    <row r="168" spans="1:58" x14ac:dyDescent="0.2">
      <c r="E168" s="3"/>
      <c r="F168" s="83"/>
    </row>
    <row r="169" spans="1:58" x14ac:dyDescent="0.2">
      <c r="E169" s="3"/>
      <c r="F169" s="83"/>
    </row>
    <row r="170" spans="1:58" x14ac:dyDescent="0.2">
      <c r="E170" s="3"/>
      <c r="F170" s="83"/>
    </row>
    <row r="171" spans="1:58" x14ac:dyDescent="0.2">
      <c r="A171" s="87" t="s">
        <v>577</v>
      </c>
      <c r="B171" s="85"/>
      <c r="C171" s="85"/>
      <c r="D171" s="100">
        <f ca="1">SUM(D172:D179)</f>
        <v>38</v>
      </c>
      <c r="E171" s="84"/>
      <c r="F171" s="84">
        <f ca="1">SUM(F172:F179)</f>
        <v>81</v>
      </c>
      <c r="G171" s="84"/>
      <c r="H171" s="85"/>
      <c r="I171" s="85"/>
      <c r="J171" s="85"/>
      <c r="K171" s="85"/>
      <c r="L171" s="100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5"/>
      <c r="Y171" s="85"/>
      <c r="Z171" s="100"/>
      <c r="AA171" s="100"/>
      <c r="AB171" s="100"/>
      <c r="AC171" s="84"/>
      <c r="AD171" s="84"/>
      <c r="AE171" s="84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</row>
    <row r="172" spans="1:58" ht="9" customHeight="1" x14ac:dyDescent="0.2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</row>
    <row r="173" spans="1:58" x14ac:dyDescent="0.2">
      <c r="A173" s="3">
        <v>1</v>
      </c>
      <c r="D173" s="15">
        <f ca="1">COUNTIF(Übersicht!$AW$7:$AW$48,"="&amp;A173)</f>
        <v>16</v>
      </c>
      <c r="E173" s="83">
        <f ca="1">IF(D173&gt;0,D173/$D$171,"")</f>
        <v>0.42105263157894735</v>
      </c>
      <c r="F173" s="2">
        <f t="shared" ref="F173:F178" ca="1" si="63">D173*A173</f>
        <v>16</v>
      </c>
      <c r="G173" s="93">
        <f t="shared" ref="G173" ca="1" si="64">IF(F173&gt;0,F173/$F$171,"")</f>
        <v>0.19753086419753085</v>
      </c>
      <c r="L173" s="99"/>
      <c r="M173" s="83"/>
      <c r="W173" s="93"/>
      <c r="Z173" s="99"/>
      <c r="AA173" s="99"/>
      <c r="AB173" s="99"/>
      <c r="AC173" s="83"/>
      <c r="AE173" s="93"/>
    </row>
    <row r="174" spans="1:58" x14ac:dyDescent="0.2">
      <c r="A174" s="3">
        <v>2</v>
      </c>
      <c r="D174" s="15">
        <f ca="1">COUNTIF(Übersicht!$AW$7:$AW$48,"="&amp;A174)</f>
        <v>8</v>
      </c>
      <c r="E174" s="83">
        <f t="shared" ref="E174:E178" ca="1" si="65">IF(D174&gt;0,D174/$D$171,"")</f>
        <v>0.21052631578947367</v>
      </c>
      <c r="F174" s="2">
        <f t="shared" ca="1" si="63"/>
        <v>16</v>
      </c>
      <c r="G174" s="93">
        <f t="shared" ref="G174:G178" ca="1" si="66">IF(F174&gt;0,F174/$F$171,"")</f>
        <v>0.19753086419753085</v>
      </c>
      <c r="L174" s="99"/>
      <c r="M174" s="83"/>
      <c r="W174" s="93"/>
      <c r="Z174" s="99"/>
      <c r="AA174" s="99"/>
      <c r="AB174" s="99"/>
      <c r="AC174" s="83"/>
      <c r="AE174" s="93"/>
    </row>
    <row r="175" spans="1:58" x14ac:dyDescent="0.2">
      <c r="A175" s="3">
        <v>3</v>
      </c>
      <c r="D175" s="15">
        <f ca="1">COUNTIF(Übersicht!$AW$7:$AW$48,"="&amp;A175)</f>
        <v>7</v>
      </c>
      <c r="E175" s="83">
        <f t="shared" ca="1" si="65"/>
        <v>0.18421052631578946</v>
      </c>
      <c r="F175" s="2">
        <f t="shared" ca="1" si="63"/>
        <v>21</v>
      </c>
      <c r="G175" s="93">
        <f t="shared" ca="1" si="66"/>
        <v>0.25925925925925924</v>
      </c>
      <c r="L175" s="99"/>
      <c r="M175" s="83"/>
      <c r="W175" s="93"/>
      <c r="Z175" s="99"/>
      <c r="AA175" s="99"/>
      <c r="AB175" s="99"/>
      <c r="AC175" s="83"/>
      <c r="AE175" s="93"/>
    </row>
    <row r="176" spans="1:58" x14ac:dyDescent="0.2">
      <c r="A176" s="3">
        <v>4</v>
      </c>
      <c r="D176" s="15">
        <f ca="1">COUNTIF(Übersicht!$AW$7:$AW$48,"="&amp;A176)</f>
        <v>7</v>
      </c>
      <c r="E176" s="83">
        <f t="shared" ca="1" si="65"/>
        <v>0.18421052631578946</v>
      </c>
      <c r="F176" s="2">
        <f t="shared" ca="1" si="63"/>
        <v>28</v>
      </c>
      <c r="G176" s="93">
        <f t="shared" ca="1" si="66"/>
        <v>0.34567901234567899</v>
      </c>
      <c r="L176" s="99"/>
      <c r="M176" s="83"/>
      <c r="W176" s="93"/>
      <c r="Z176" s="99"/>
      <c r="AA176" s="99"/>
      <c r="AB176" s="99"/>
      <c r="AC176" s="83"/>
      <c r="AE176" s="93"/>
    </row>
    <row r="177" spans="1:58" x14ac:dyDescent="0.2">
      <c r="A177" s="3">
        <v>5</v>
      </c>
      <c r="D177" s="15">
        <f ca="1">COUNTIF(Übersicht!$AW$7:$AW$48,"="&amp;A177)</f>
        <v>0</v>
      </c>
      <c r="E177" s="83" t="str">
        <f t="shared" ca="1" si="65"/>
        <v/>
      </c>
      <c r="F177" s="2">
        <f t="shared" ca="1" si="63"/>
        <v>0</v>
      </c>
      <c r="G177" s="93" t="str">
        <f t="shared" ca="1" si="66"/>
        <v/>
      </c>
      <c r="L177" s="99"/>
      <c r="M177" s="83"/>
      <c r="W177" s="93"/>
      <c r="Z177" s="99"/>
      <c r="AA177" s="99"/>
      <c r="AB177" s="99"/>
      <c r="AC177" s="83"/>
      <c r="AE177" s="93"/>
    </row>
    <row r="178" spans="1:58" x14ac:dyDescent="0.2">
      <c r="A178" s="3">
        <v>6</v>
      </c>
      <c r="D178" s="15">
        <f ca="1">COUNTIF(Übersicht!$AW$7:$AW$48,"="&amp;A178)</f>
        <v>0</v>
      </c>
      <c r="E178" s="83" t="str">
        <f t="shared" ca="1" si="65"/>
        <v/>
      </c>
      <c r="F178" s="2">
        <f t="shared" ca="1" si="63"/>
        <v>0</v>
      </c>
      <c r="G178" s="93" t="str">
        <f t="shared" ca="1" si="66"/>
        <v/>
      </c>
      <c r="L178" s="99"/>
      <c r="M178" s="83"/>
      <c r="W178" s="93"/>
      <c r="Z178" s="99"/>
      <c r="AA178" s="99"/>
      <c r="AB178" s="99"/>
      <c r="AC178" s="83"/>
      <c r="AE178" s="93"/>
    </row>
    <row r="179" spans="1:58" ht="9" customHeight="1" x14ac:dyDescent="0.2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</row>
    <row r="180" spans="1:58" x14ac:dyDescent="0.2">
      <c r="E180" s="3"/>
      <c r="F180" s="83"/>
    </row>
    <row r="181" spans="1:58" x14ac:dyDescent="0.2">
      <c r="E181" s="3"/>
      <c r="F181" s="83"/>
    </row>
    <row r="182" spans="1:58" x14ac:dyDescent="0.2">
      <c r="A182" s="87" t="s">
        <v>239</v>
      </c>
      <c r="B182" s="88"/>
      <c r="C182" s="85"/>
      <c r="D182" s="85"/>
      <c r="E182" s="85"/>
      <c r="F182" s="88" t="s">
        <v>62</v>
      </c>
      <c r="G182" s="87" t="s">
        <v>247</v>
      </c>
      <c r="H182" s="85"/>
      <c r="I182" s="85"/>
      <c r="J182" s="85"/>
      <c r="K182" s="85"/>
      <c r="L182" s="85"/>
      <c r="M182" s="88"/>
      <c r="N182" s="87"/>
      <c r="O182" s="87"/>
      <c r="P182" s="87"/>
      <c r="Q182" s="87"/>
      <c r="R182" s="87"/>
      <c r="S182" s="87"/>
      <c r="T182" s="87"/>
      <c r="U182" s="87"/>
      <c r="V182" s="87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</row>
    <row r="183" spans="1:58" x14ac:dyDescent="0.2">
      <c r="A183" s="85"/>
      <c r="B183" s="85"/>
      <c r="C183" s="85"/>
      <c r="D183" s="85"/>
      <c r="E183" s="85"/>
      <c r="F183" s="84">
        <f>SUM(F184:F189)</f>
        <v>38</v>
      </c>
      <c r="G183" s="84">
        <f ca="1">SUM(G184:G189)</f>
        <v>81</v>
      </c>
      <c r="H183" s="85"/>
      <c r="I183" s="85"/>
      <c r="J183" s="85"/>
      <c r="K183" s="85"/>
      <c r="L183" s="85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</row>
    <row r="184" spans="1:58" ht="9" customHeight="1" x14ac:dyDescent="0.2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</row>
    <row r="185" spans="1:58" ht="13.5" x14ac:dyDescent="0.25">
      <c r="A185" s="2">
        <v>1</v>
      </c>
      <c r="B185" s="190" t="s">
        <v>620</v>
      </c>
      <c r="C185" s="168"/>
      <c r="D185" s="168"/>
      <c r="E185" s="168"/>
      <c r="F185" s="2">
        <f>COUNTIF(Übersicht!$AZ$8:$AZ$49,"="&amp;A185)</f>
        <v>10</v>
      </c>
      <c r="G185" s="2">
        <f ca="1">SUMIF(Übersicht!$AX$7:$AX$48,"="&amp;A185,Übersicht!AW$7:$AW158)</f>
        <v>23</v>
      </c>
      <c r="H185" s="93">
        <f ca="1">G185/$G$183</f>
        <v>0.2839506172839506</v>
      </c>
      <c r="I185" s="93"/>
      <c r="J185" s="93"/>
    </row>
    <row r="186" spans="1:58" ht="13.5" x14ac:dyDescent="0.25">
      <c r="A186" s="2">
        <v>2</v>
      </c>
      <c r="B186" s="190" t="s">
        <v>374</v>
      </c>
      <c r="C186" s="168"/>
      <c r="D186" s="168"/>
      <c r="E186" s="168"/>
      <c r="F186" s="2">
        <f>COUNTIF(Übersicht!$AZ$8:$AZ$49,"="&amp;A186)</f>
        <v>10</v>
      </c>
      <c r="G186" s="2">
        <f ca="1">SUMIF(Übersicht!$AX$7:$AX$48,"="&amp;A186,Übersicht!AW$7:$AW159)</f>
        <v>23</v>
      </c>
      <c r="H186" s="93">
        <f ca="1">G186/$G$183</f>
        <v>0.2839506172839506</v>
      </c>
      <c r="I186" s="93"/>
      <c r="J186" s="93"/>
    </row>
    <row r="187" spans="1:58" ht="13.5" x14ac:dyDescent="0.25">
      <c r="A187" s="2">
        <v>3</v>
      </c>
      <c r="B187" s="190" t="s">
        <v>375</v>
      </c>
      <c r="C187" s="168"/>
      <c r="D187" s="168"/>
      <c r="E187" s="168"/>
      <c r="F187" s="2">
        <f>COUNTIF(Übersicht!$AZ$8:$AZ$49,"="&amp;A187)</f>
        <v>18</v>
      </c>
      <c r="G187" s="2">
        <f ca="1">SUMIF(Übersicht!$AX$7:$AX$48,"="&amp;A187,Übersicht!AW$7:$AW160)</f>
        <v>35</v>
      </c>
      <c r="H187" s="93">
        <f ca="1">G187/$G$183</f>
        <v>0.43209876543209874</v>
      </c>
      <c r="I187" s="93"/>
      <c r="J187" s="93"/>
    </row>
    <row r="188" spans="1:58" x14ac:dyDescent="0.2">
      <c r="H188" s="93"/>
      <c r="I188" s="93"/>
      <c r="J188" s="93"/>
    </row>
    <row r="189" spans="1:58" ht="9" customHeight="1" x14ac:dyDescent="0.2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</row>
    <row r="190" spans="1:58" ht="13.15" customHeight="1" x14ac:dyDescent="0.2"/>
    <row r="192" spans="1:58" x14ac:dyDescent="0.2">
      <c r="A192" s="84" t="s">
        <v>248</v>
      </c>
      <c r="B192" s="84"/>
      <c r="C192" s="84"/>
      <c r="D192" s="84">
        <f ca="1">SUM(D193:D206)</f>
        <v>32</v>
      </c>
      <c r="E192" s="86">
        <f ca="1">SUM(G192:BH192)</f>
        <v>60</v>
      </c>
      <c r="F192" s="86"/>
      <c r="G192" s="86">
        <f>G6</f>
        <v>0</v>
      </c>
      <c r="H192" s="86"/>
      <c r="I192" s="86">
        <f ca="1">I6</f>
        <v>21</v>
      </c>
      <c r="J192" s="86"/>
      <c r="K192" s="86">
        <f ca="1">K6</f>
        <v>19</v>
      </c>
      <c r="L192" s="86"/>
      <c r="M192" s="86">
        <f ca="1">M6</f>
        <v>20</v>
      </c>
      <c r="N192" s="86"/>
      <c r="O192" s="86">
        <f ca="1">O6</f>
        <v>0</v>
      </c>
      <c r="P192" s="86"/>
      <c r="Q192" s="86">
        <f ca="1">Q6</f>
        <v>0</v>
      </c>
      <c r="R192" s="86"/>
      <c r="S192" s="86">
        <f ca="1">S6</f>
        <v>0</v>
      </c>
      <c r="T192" s="86"/>
      <c r="U192" s="86">
        <f ca="1">U6</f>
        <v>0</v>
      </c>
      <c r="V192" s="86"/>
      <c r="W192" s="86">
        <f ca="1">W6</f>
        <v>0</v>
      </c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</row>
    <row r="193" spans="1:58" ht="9" customHeight="1" x14ac:dyDescent="0.2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</row>
    <row r="194" spans="1:58" x14ac:dyDescent="0.2">
      <c r="A194" s="244" t="s">
        <v>244</v>
      </c>
      <c r="D194" s="2">
        <f>COUNTIF(Übersicht!$G$7:$G$49,"="&amp;$A194)</f>
        <v>28</v>
      </c>
      <c r="E194" s="3">
        <f ca="1">SUM(G194:BH194)</f>
        <v>34</v>
      </c>
      <c r="F194" s="83">
        <f t="shared" ref="F194:F203" ca="1" si="67">IF(E194&gt;0,E194/$E$6,"")</f>
        <v>0.56666666666666665</v>
      </c>
      <c r="I194" s="2">
        <f t="shared" ref="I194:K203" ca="1" si="68">COUNTIF(INDIRECT(I$2&amp;"!$G$5:$G$8000"),"="&amp;$A194)</f>
        <v>19</v>
      </c>
      <c r="K194" s="2">
        <f t="shared" ca="1" si="68"/>
        <v>0</v>
      </c>
      <c r="M194" s="2">
        <f t="shared" ref="M194:U203" ca="1" si="69">COUNTIF(INDIRECT(M$2&amp;"!$G$5:$G$8000"),"="&amp;$A194)</f>
        <v>15</v>
      </c>
      <c r="O194" s="2">
        <f t="shared" ca="1" si="69"/>
        <v>0</v>
      </c>
      <c r="Q194" s="2">
        <f t="shared" ca="1" si="69"/>
        <v>0</v>
      </c>
      <c r="S194" s="2">
        <f t="shared" ca="1" si="69"/>
        <v>0</v>
      </c>
      <c r="U194" s="2">
        <f t="shared" ca="1" si="69"/>
        <v>0</v>
      </c>
    </row>
    <row r="195" spans="1:58" x14ac:dyDescent="0.2">
      <c r="A195" s="244" t="s">
        <v>245</v>
      </c>
      <c r="D195" s="2">
        <f>COUNTIF(Übersicht!$G$7:$G$49,"="&amp;$A195)</f>
        <v>1</v>
      </c>
      <c r="E195" s="3">
        <f t="shared" ref="E195:E203" ca="1" si="70">SUM(G195:BH195)</f>
        <v>1</v>
      </c>
      <c r="F195" s="83">
        <f t="shared" ca="1" si="67"/>
        <v>1.6666666666666666E-2</v>
      </c>
      <c r="I195" s="2">
        <f t="shared" ca="1" si="68"/>
        <v>1</v>
      </c>
      <c r="K195" s="2">
        <f t="shared" ca="1" si="68"/>
        <v>0</v>
      </c>
      <c r="M195" s="2">
        <f t="shared" ca="1" si="69"/>
        <v>0</v>
      </c>
      <c r="O195" s="2">
        <f t="shared" ca="1" si="69"/>
        <v>0</v>
      </c>
      <c r="Q195" s="2">
        <f t="shared" ca="1" si="69"/>
        <v>0</v>
      </c>
      <c r="S195" s="2">
        <f t="shared" ca="1" si="69"/>
        <v>0</v>
      </c>
      <c r="U195" s="2">
        <f t="shared" ca="1" si="69"/>
        <v>0</v>
      </c>
    </row>
    <row r="196" spans="1:58" x14ac:dyDescent="0.2">
      <c r="A196" s="266" t="s">
        <v>518</v>
      </c>
      <c r="D196" s="2">
        <f>COUNTIF(Übersicht!$G$7:$G$49,"="&amp;$A196)</f>
        <v>0</v>
      </c>
      <c r="E196" s="3">
        <f t="shared" ca="1" si="70"/>
        <v>0</v>
      </c>
      <c r="F196" s="83" t="str">
        <f t="shared" ca="1" si="67"/>
        <v/>
      </c>
      <c r="I196" s="2">
        <f t="shared" ca="1" si="68"/>
        <v>0</v>
      </c>
      <c r="K196" s="2">
        <f t="shared" ca="1" si="68"/>
        <v>0</v>
      </c>
      <c r="M196" s="2">
        <f t="shared" ca="1" si="69"/>
        <v>0</v>
      </c>
      <c r="O196" s="2">
        <f t="shared" ca="1" si="69"/>
        <v>0</v>
      </c>
      <c r="Q196" s="2">
        <f t="shared" ca="1" si="69"/>
        <v>0</v>
      </c>
      <c r="S196" s="2">
        <f t="shared" ca="1" si="69"/>
        <v>0</v>
      </c>
      <c r="U196" s="2">
        <f t="shared" ca="1" si="69"/>
        <v>0</v>
      </c>
    </row>
    <row r="197" spans="1:58" x14ac:dyDescent="0.2">
      <c r="A197" s="266" t="s">
        <v>519</v>
      </c>
      <c r="D197" s="2">
        <f>COUNTIF(Übersicht!$G$7:$G$49,"="&amp;$A197)</f>
        <v>1</v>
      </c>
      <c r="E197" s="3">
        <f t="shared" ca="1" si="70"/>
        <v>0</v>
      </c>
      <c r="F197" s="83" t="str">
        <f t="shared" ca="1" si="67"/>
        <v/>
      </c>
      <c r="I197" s="2">
        <f t="shared" ca="1" si="68"/>
        <v>0</v>
      </c>
      <c r="K197" s="2">
        <f t="shared" ca="1" si="68"/>
        <v>0</v>
      </c>
      <c r="M197" s="2">
        <f t="shared" ca="1" si="69"/>
        <v>0</v>
      </c>
      <c r="O197" s="2">
        <f t="shared" ca="1" si="69"/>
        <v>0</v>
      </c>
      <c r="Q197" s="2">
        <f t="shared" ca="1" si="69"/>
        <v>0</v>
      </c>
      <c r="S197" s="2">
        <f t="shared" ca="1" si="69"/>
        <v>0</v>
      </c>
      <c r="U197" s="2">
        <f t="shared" ca="1" si="69"/>
        <v>0</v>
      </c>
    </row>
    <row r="198" spans="1:58" x14ac:dyDescent="0.2">
      <c r="A198" s="244" t="s">
        <v>243</v>
      </c>
      <c r="D198" s="2">
        <f>COUNTIF(Übersicht!$G$7:$G$49,"="&amp;$A198)</f>
        <v>0</v>
      </c>
      <c r="E198" s="3">
        <f t="shared" ca="1" si="70"/>
        <v>0</v>
      </c>
      <c r="F198" s="83" t="str">
        <f t="shared" ca="1" si="67"/>
        <v/>
      </c>
      <c r="I198" s="2">
        <f t="shared" ca="1" si="68"/>
        <v>0</v>
      </c>
      <c r="K198" s="2">
        <f t="shared" ca="1" si="68"/>
        <v>0</v>
      </c>
      <c r="M198" s="2">
        <f t="shared" ca="1" si="69"/>
        <v>0</v>
      </c>
      <c r="O198" s="2">
        <f t="shared" ca="1" si="69"/>
        <v>0</v>
      </c>
      <c r="Q198" s="2">
        <f t="shared" ca="1" si="69"/>
        <v>0</v>
      </c>
      <c r="S198" s="2">
        <f t="shared" ca="1" si="69"/>
        <v>0</v>
      </c>
      <c r="U198" s="2">
        <f t="shared" ca="1" si="69"/>
        <v>0</v>
      </c>
    </row>
    <row r="199" spans="1:58" x14ac:dyDescent="0.2">
      <c r="A199" s="244" t="s">
        <v>242</v>
      </c>
      <c r="D199" s="2">
        <f>COUNTIF(Übersicht!$G$7:$G$49,"="&amp;$A199)</f>
        <v>0</v>
      </c>
      <c r="E199" s="3">
        <f t="shared" ca="1" si="70"/>
        <v>0</v>
      </c>
      <c r="F199" s="83" t="str">
        <f t="shared" ca="1" si="67"/>
        <v/>
      </c>
      <c r="I199" s="2">
        <f t="shared" ca="1" si="68"/>
        <v>0</v>
      </c>
      <c r="K199" s="2">
        <f t="shared" ca="1" si="68"/>
        <v>0</v>
      </c>
      <c r="M199" s="2">
        <f t="shared" ca="1" si="69"/>
        <v>0</v>
      </c>
      <c r="O199" s="2">
        <f t="shared" ca="1" si="69"/>
        <v>0</v>
      </c>
      <c r="Q199" s="2">
        <f t="shared" ca="1" si="69"/>
        <v>0</v>
      </c>
      <c r="S199" s="2">
        <f t="shared" ca="1" si="69"/>
        <v>0</v>
      </c>
      <c r="U199" s="2">
        <f t="shared" ca="1" si="69"/>
        <v>0</v>
      </c>
    </row>
    <row r="200" spans="1:58" x14ac:dyDescent="0.2">
      <c r="A200" s="244" t="s">
        <v>16</v>
      </c>
      <c r="D200" s="2">
        <f>COUNTIF(Übersicht!$G$7:$G$49,"="&amp;$A200)</f>
        <v>0</v>
      </c>
      <c r="E200" s="3">
        <f t="shared" ca="1" si="70"/>
        <v>0</v>
      </c>
      <c r="F200" s="83" t="str">
        <f t="shared" ca="1" si="67"/>
        <v/>
      </c>
      <c r="I200" s="2">
        <f t="shared" ca="1" si="68"/>
        <v>0</v>
      </c>
      <c r="K200" s="2">
        <f t="shared" ca="1" si="68"/>
        <v>0</v>
      </c>
      <c r="M200" s="2">
        <f t="shared" ca="1" si="69"/>
        <v>0</v>
      </c>
      <c r="O200" s="2">
        <f t="shared" ca="1" si="69"/>
        <v>0</v>
      </c>
      <c r="Q200" s="2">
        <f t="shared" ca="1" si="69"/>
        <v>0</v>
      </c>
      <c r="S200" s="2">
        <f t="shared" ca="1" si="69"/>
        <v>0</v>
      </c>
      <c r="U200" s="2">
        <f t="shared" ca="1" si="69"/>
        <v>0</v>
      </c>
    </row>
    <row r="201" spans="1:58" x14ac:dyDescent="0.2">
      <c r="A201" s="81" t="s">
        <v>241</v>
      </c>
      <c r="D201" s="2">
        <f>COUNTIF(Übersicht!$G$7:$G$49,"="&amp;$A201)</f>
        <v>0</v>
      </c>
      <c r="E201" s="3">
        <f t="shared" ca="1" si="70"/>
        <v>0</v>
      </c>
      <c r="F201" s="83" t="str">
        <f t="shared" ca="1" si="67"/>
        <v/>
      </c>
      <c r="I201" s="2">
        <f t="shared" ca="1" si="68"/>
        <v>0</v>
      </c>
      <c r="K201" s="2">
        <f t="shared" ca="1" si="68"/>
        <v>0</v>
      </c>
      <c r="M201" s="2">
        <f t="shared" ca="1" si="69"/>
        <v>0</v>
      </c>
      <c r="O201" s="2">
        <f t="shared" ca="1" si="69"/>
        <v>0</v>
      </c>
      <c r="Q201" s="2">
        <f t="shared" ca="1" si="69"/>
        <v>0</v>
      </c>
      <c r="S201" s="2">
        <f t="shared" ca="1" si="69"/>
        <v>0</v>
      </c>
      <c r="U201" s="2">
        <f t="shared" ca="1" si="69"/>
        <v>0</v>
      </c>
    </row>
    <row r="202" spans="1:58" x14ac:dyDescent="0.2">
      <c r="A202" s="266" t="s">
        <v>520</v>
      </c>
      <c r="D202" s="2">
        <f>COUNTIF(Übersicht!$G$7:$G$49,"="&amp;$A202)</f>
        <v>0</v>
      </c>
      <c r="E202" s="3">
        <f t="shared" ca="1" si="70"/>
        <v>0</v>
      </c>
      <c r="F202" s="83" t="str">
        <f t="shared" ca="1" si="67"/>
        <v/>
      </c>
      <c r="I202" s="2">
        <f t="shared" ca="1" si="68"/>
        <v>0</v>
      </c>
      <c r="K202" s="2">
        <f t="shared" ca="1" si="68"/>
        <v>0</v>
      </c>
      <c r="M202" s="2">
        <f t="shared" ca="1" si="69"/>
        <v>0</v>
      </c>
      <c r="O202" s="2">
        <f t="shared" ca="1" si="69"/>
        <v>0</v>
      </c>
      <c r="Q202" s="2">
        <f t="shared" ca="1" si="69"/>
        <v>0</v>
      </c>
      <c r="S202" s="2">
        <f t="shared" ca="1" si="69"/>
        <v>0</v>
      </c>
      <c r="U202" s="2">
        <f t="shared" ca="1" si="69"/>
        <v>0</v>
      </c>
    </row>
    <row r="203" spans="1:58" x14ac:dyDescent="0.2">
      <c r="A203" s="244" t="s">
        <v>15</v>
      </c>
      <c r="D203" s="2">
        <f>COUNTIF(Übersicht!$G$7:$G$49,"="&amp;$A203)</f>
        <v>0</v>
      </c>
      <c r="E203" s="3">
        <f t="shared" ca="1" si="70"/>
        <v>0</v>
      </c>
      <c r="F203" s="83" t="str">
        <f t="shared" ca="1" si="67"/>
        <v/>
      </c>
      <c r="I203" s="2">
        <f t="shared" ca="1" si="68"/>
        <v>0</v>
      </c>
      <c r="K203" s="2">
        <f t="shared" ca="1" si="68"/>
        <v>0</v>
      </c>
      <c r="M203" s="2">
        <f t="shared" ca="1" si="69"/>
        <v>0</v>
      </c>
      <c r="O203" s="2">
        <f t="shared" ca="1" si="69"/>
        <v>0</v>
      </c>
      <c r="Q203" s="2">
        <f t="shared" ca="1" si="69"/>
        <v>0</v>
      </c>
      <c r="S203" s="2">
        <f t="shared" ca="1" si="69"/>
        <v>0</v>
      </c>
      <c r="U203" s="2">
        <f t="shared" ca="1" si="69"/>
        <v>0</v>
      </c>
    </row>
    <row r="205" spans="1:58" x14ac:dyDescent="0.2">
      <c r="A205" s="2" t="s">
        <v>72</v>
      </c>
      <c r="D205" s="2">
        <f ca="1">D6-SUM(D193:D204)</f>
        <v>2</v>
      </c>
      <c r="E205" s="3">
        <f ca="1">SUM(G205:BH205)</f>
        <v>25</v>
      </c>
      <c r="F205" s="83">
        <f t="shared" ref="F205" ca="1" si="71">IF(E205&gt;0,E205/$E$6,"")</f>
        <v>0.41666666666666669</v>
      </c>
      <c r="I205" s="2">
        <f ca="1">I192-SUM(I194:I204)</f>
        <v>1</v>
      </c>
      <c r="K205" s="2">
        <f ca="1">K192-SUM(K194:K204)</f>
        <v>19</v>
      </c>
      <c r="M205" s="2">
        <f ca="1">M192-SUM(M194:M204)</f>
        <v>5</v>
      </c>
      <c r="O205" s="2">
        <f ca="1">O192-SUM(O194:O204)</f>
        <v>0</v>
      </c>
      <c r="Q205" s="2">
        <f ca="1">Q192-SUM(Q194:Q204)</f>
        <v>0</v>
      </c>
      <c r="S205" s="2">
        <f ca="1">S192-SUM(S194:S204)</f>
        <v>0</v>
      </c>
      <c r="U205" s="2">
        <f ca="1">U192-SUM(U194:U204)</f>
        <v>0</v>
      </c>
    </row>
    <row r="206" spans="1:58" ht="9" customHeight="1" x14ac:dyDescent="0.2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</row>
    <row r="208" spans="1:58" x14ac:dyDescent="0.2">
      <c r="B208" s="244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</row>
    <row r="209" spans="2:2" x14ac:dyDescent="0.2">
      <c r="B209" s="244"/>
    </row>
    <row r="210" spans="2:2" x14ac:dyDescent="0.2">
      <c r="B210" s="81"/>
    </row>
    <row r="211" spans="2:2" x14ac:dyDescent="0.2">
      <c r="B211" s="266"/>
    </row>
    <row r="212" spans="2:2" x14ac:dyDescent="0.2">
      <c r="B212" s="244"/>
    </row>
    <row r="213" spans="2:2" x14ac:dyDescent="0.2">
      <c r="B213" s="266"/>
    </row>
    <row r="214" spans="2:2" x14ac:dyDescent="0.2">
      <c r="B214" s="266"/>
    </row>
    <row r="215" spans="2:2" x14ac:dyDescent="0.2">
      <c r="B215" s="244"/>
    </row>
    <row r="216" spans="2:2" x14ac:dyDescent="0.2">
      <c r="B216" s="244"/>
    </row>
    <row r="217" spans="2:2" x14ac:dyDescent="0.2">
      <c r="B217" s="244"/>
    </row>
  </sheetData>
  <sortState xmlns:xlrd2="http://schemas.microsoft.com/office/spreadsheetml/2017/richdata2" ref="A9:BH105">
    <sortCondition ref="A9:A105"/>
    <sortCondition descending="1" ref="E9:E105"/>
    <sortCondition descending="1" ref="D9:D105"/>
  </sortState>
  <mergeCells count="18">
    <mergeCell ref="Y1:Z1"/>
    <mergeCell ref="AC1:AD1"/>
    <mergeCell ref="G1:H1"/>
    <mergeCell ref="K1:L1"/>
    <mergeCell ref="M1:N1"/>
    <mergeCell ref="W1:X1"/>
    <mergeCell ref="AA1:AB1"/>
    <mergeCell ref="U1:V1"/>
    <mergeCell ref="I1:J1"/>
    <mergeCell ref="O1:P1"/>
    <mergeCell ref="Q1:R1"/>
    <mergeCell ref="S1:T1"/>
    <mergeCell ref="AQ1:AS1"/>
    <mergeCell ref="AM1:AN1"/>
    <mergeCell ref="AE1:AF1"/>
    <mergeCell ref="AI1:AJ1"/>
    <mergeCell ref="AG1:AH1"/>
    <mergeCell ref="AK1:AL1"/>
  </mergeCells>
  <phoneticPr fontId="0" type="noConversion"/>
  <pageMargins left="0.59055118110236227" right="0.59055118110236227" top="0.59055118110236227" bottom="0.78740157480314965" header="0.51181102362204722" footer="0.51181102362204722"/>
  <pageSetup paperSize="9" scale="24" fitToHeight="0" orientation="landscape" horizontalDpi="1200" verticalDpi="1200" r:id="rId1"/>
  <headerFooter alignWithMargins="0">
    <oddFooter>&amp;L&amp;F&amp;CSeite &amp;P von &amp;N&amp;R&amp;D</oddFooter>
  </headerFooter>
  <rowBreaks count="2" manualBreakCount="2">
    <brk id="112" max="22" man="1"/>
    <brk id="170" max="2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Tabelle5"/>
  <dimension ref="A1:Q105"/>
  <sheetViews>
    <sheetView showGridLines="0" defaultGridColor="0" colorId="22" zoomScaleNormal="100" workbookViewId="0"/>
  </sheetViews>
  <sheetFormatPr baseColWidth="10" defaultColWidth="10" defaultRowHeight="12.75" x14ac:dyDescent="0.2"/>
  <cols>
    <col min="1" max="1" width="2" style="2" customWidth="1"/>
    <col min="2" max="2" width="5" style="2" customWidth="1"/>
    <col min="3" max="3" width="22" style="2" customWidth="1"/>
    <col min="4" max="4" width="6" style="2" customWidth="1"/>
    <col min="5" max="5" width="5" style="2" customWidth="1"/>
    <col min="6" max="6" width="9" style="2" customWidth="1"/>
    <col min="7" max="11" width="8" style="2" customWidth="1"/>
    <col min="12" max="12" width="7" style="2" customWidth="1"/>
    <col min="13" max="17" width="8" style="2" customWidth="1"/>
    <col min="18" max="16384" width="10" style="2"/>
  </cols>
  <sheetData>
    <row r="1" spans="1:17" x14ac:dyDescent="0.2">
      <c r="A1" s="7" t="s">
        <v>628</v>
      </c>
      <c r="Q1" s="54"/>
    </row>
    <row r="2" spans="1:17" x14ac:dyDescent="0.2">
      <c r="O2" s="54"/>
    </row>
    <row r="3" spans="1:17" x14ac:dyDescent="0.2">
      <c r="A3" s="2" t="s">
        <v>78</v>
      </c>
      <c r="H3" s="244"/>
      <c r="I3" s="244">
        <v>30</v>
      </c>
    </row>
    <row r="4" spans="1:17" x14ac:dyDescent="0.2">
      <c r="A4" s="266" t="s">
        <v>642</v>
      </c>
      <c r="H4" s="244"/>
      <c r="I4" s="244">
        <v>0.3</v>
      </c>
    </row>
    <row r="5" spans="1:17" x14ac:dyDescent="0.2">
      <c r="H5" s="244"/>
      <c r="I5" s="244"/>
    </row>
    <row r="6" spans="1:17" x14ac:dyDescent="0.2">
      <c r="H6" s="280" t="s">
        <v>52</v>
      </c>
      <c r="I6" s="280" t="s">
        <v>53</v>
      </c>
    </row>
    <row r="7" spans="1:17" x14ac:dyDescent="0.2">
      <c r="H7" s="281">
        <v>1</v>
      </c>
      <c r="I7" s="282">
        <v>100</v>
      </c>
    </row>
    <row r="8" spans="1:17" x14ac:dyDescent="0.2">
      <c r="H8" s="281">
        <v>2</v>
      </c>
      <c r="I8" s="282">
        <v>85</v>
      </c>
    </row>
    <row r="9" spans="1:17" x14ac:dyDescent="0.2">
      <c r="H9" s="281">
        <v>3</v>
      </c>
      <c r="I9" s="282">
        <v>75</v>
      </c>
    </row>
    <row r="10" spans="1:17" x14ac:dyDescent="0.2">
      <c r="H10" s="281">
        <v>4</v>
      </c>
      <c r="I10" s="282">
        <v>65</v>
      </c>
    </row>
    <row r="11" spans="1:17" x14ac:dyDescent="0.2">
      <c r="H11" s="281">
        <v>5</v>
      </c>
      <c r="I11" s="282">
        <v>60</v>
      </c>
    </row>
    <row r="12" spans="1:17" x14ac:dyDescent="0.2">
      <c r="H12" s="281">
        <v>6</v>
      </c>
      <c r="I12" s="282">
        <v>55</v>
      </c>
    </row>
    <row r="13" spans="1:17" x14ac:dyDescent="0.2">
      <c r="H13" s="281">
        <v>7</v>
      </c>
      <c r="I13" s="282">
        <v>50</v>
      </c>
    </row>
    <row r="14" spans="1:17" x14ac:dyDescent="0.2">
      <c r="H14" s="281">
        <v>8</v>
      </c>
      <c r="I14" s="282">
        <v>46</v>
      </c>
    </row>
    <row r="15" spans="1:17" x14ac:dyDescent="0.2">
      <c r="H15" s="281">
        <v>9</v>
      </c>
      <c r="I15" s="282">
        <v>43</v>
      </c>
    </row>
    <row r="16" spans="1:17" x14ac:dyDescent="0.2">
      <c r="H16" s="281">
        <v>10</v>
      </c>
      <c r="I16" s="282">
        <v>40</v>
      </c>
    </row>
    <row r="17" spans="8:9" x14ac:dyDescent="0.2">
      <c r="H17" s="281">
        <v>11</v>
      </c>
      <c r="I17" s="282">
        <v>39</v>
      </c>
    </row>
    <row r="18" spans="8:9" x14ac:dyDescent="0.2">
      <c r="H18" s="281">
        <v>12</v>
      </c>
      <c r="I18" s="282">
        <v>38</v>
      </c>
    </row>
    <row r="19" spans="8:9" x14ac:dyDescent="0.2">
      <c r="H19" s="281">
        <v>13</v>
      </c>
      <c r="I19" s="282">
        <v>37</v>
      </c>
    </row>
    <row r="20" spans="8:9" x14ac:dyDescent="0.2">
      <c r="H20" s="281">
        <v>14</v>
      </c>
      <c r="I20" s="282">
        <v>36</v>
      </c>
    </row>
    <row r="21" spans="8:9" x14ac:dyDescent="0.2">
      <c r="H21" s="281">
        <v>15</v>
      </c>
      <c r="I21" s="282">
        <v>35</v>
      </c>
    </row>
    <row r="22" spans="8:9" x14ac:dyDescent="0.2">
      <c r="H22" s="281">
        <v>16</v>
      </c>
      <c r="I22" s="282">
        <v>34</v>
      </c>
    </row>
    <row r="23" spans="8:9" x14ac:dyDescent="0.2">
      <c r="H23" s="281">
        <v>17</v>
      </c>
      <c r="I23" s="282">
        <v>33</v>
      </c>
    </row>
    <row r="24" spans="8:9" x14ac:dyDescent="0.2">
      <c r="H24" s="281">
        <v>18</v>
      </c>
      <c r="I24" s="282">
        <v>32</v>
      </c>
    </row>
    <row r="25" spans="8:9" x14ac:dyDescent="0.2">
      <c r="H25" s="281">
        <v>19</v>
      </c>
      <c r="I25" s="282">
        <v>31</v>
      </c>
    </row>
    <row r="26" spans="8:9" x14ac:dyDescent="0.2">
      <c r="H26" s="281">
        <v>20</v>
      </c>
      <c r="I26" s="282">
        <v>30</v>
      </c>
    </row>
    <row r="27" spans="8:9" x14ac:dyDescent="0.2">
      <c r="H27" s="281">
        <v>21</v>
      </c>
      <c r="I27" s="282">
        <v>29</v>
      </c>
    </row>
    <row r="28" spans="8:9" x14ac:dyDescent="0.2">
      <c r="H28" s="281">
        <v>22</v>
      </c>
      <c r="I28" s="282">
        <v>28</v>
      </c>
    </row>
    <row r="29" spans="8:9" x14ac:dyDescent="0.2">
      <c r="H29" s="281">
        <v>23</v>
      </c>
      <c r="I29" s="282">
        <v>27</v>
      </c>
    </row>
    <row r="30" spans="8:9" x14ac:dyDescent="0.2">
      <c r="H30" s="281">
        <v>24</v>
      </c>
      <c r="I30" s="282">
        <v>26</v>
      </c>
    </row>
    <row r="31" spans="8:9" x14ac:dyDescent="0.2">
      <c r="H31" s="281">
        <v>25</v>
      </c>
      <c r="I31" s="282">
        <v>25</v>
      </c>
    </row>
    <row r="32" spans="8:9" x14ac:dyDescent="0.2">
      <c r="H32" s="281">
        <v>26</v>
      </c>
      <c r="I32" s="282">
        <v>24</v>
      </c>
    </row>
    <row r="33" spans="8:9" x14ac:dyDescent="0.2">
      <c r="H33" s="281">
        <v>27</v>
      </c>
      <c r="I33" s="282">
        <v>23</v>
      </c>
    </row>
    <row r="34" spans="8:9" x14ac:dyDescent="0.2">
      <c r="H34" s="281">
        <v>28</v>
      </c>
      <c r="I34" s="282">
        <v>22</v>
      </c>
    </row>
    <row r="35" spans="8:9" x14ac:dyDescent="0.2">
      <c r="H35" s="281">
        <v>29</v>
      </c>
      <c r="I35" s="282">
        <v>21</v>
      </c>
    </row>
    <row r="36" spans="8:9" x14ac:dyDescent="0.2">
      <c r="H36" s="281">
        <v>30</v>
      </c>
      <c r="I36" s="282">
        <v>20</v>
      </c>
    </row>
    <row r="37" spans="8:9" x14ac:dyDescent="0.2">
      <c r="H37" s="281">
        <v>31</v>
      </c>
      <c r="I37" s="282">
        <v>19</v>
      </c>
    </row>
    <row r="38" spans="8:9" x14ac:dyDescent="0.2">
      <c r="H38" s="281">
        <v>32</v>
      </c>
      <c r="I38" s="282">
        <v>18</v>
      </c>
    </row>
    <row r="39" spans="8:9" x14ac:dyDescent="0.2">
      <c r="H39" s="281">
        <v>33</v>
      </c>
      <c r="I39" s="282">
        <v>17</v>
      </c>
    </row>
    <row r="40" spans="8:9" x14ac:dyDescent="0.2">
      <c r="H40" s="281">
        <v>34</v>
      </c>
      <c r="I40" s="282">
        <v>16</v>
      </c>
    </row>
    <row r="41" spans="8:9" x14ac:dyDescent="0.2">
      <c r="H41" s="281">
        <v>35</v>
      </c>
      <c r="I41" s="282">
        <v>15</v>
      </c>
    </row>
    <row r="42" spans="8:9" x14ac:dyDescent="0.2">
      <c r="H42" s="281">
        <v>36</v>
      </c>
      <c r="I42" s="282">
        <v>14</v>
      </c>
    </row>
    <row r="43" spans="8:9" x14ac:dyDescent="0.2">
      <c r="H43" s="281">
        <v>37</v>
      </c>
      <c r="I43" s="282">
        <v>13</v>
      </c>
    </row>
    <row r="44" spans="8:9" x14ac:dyDescent="0.2">
      <c r="H44" s="281">
        <v>38</v>
      </c>
      <c r="I44" s="282">
        <v>12</v>
      </c>
    </row>
    <row r="45" spans="8:9" x14ac:dyDescent="0.2">
      <c r="H45" s="281">
        <v>39</v>
      </c>
      <c r="I45" s="282">
        <v>11</v>
      </c>
    </row>
    <row r="46" spans="8:9" x14ac:dyDescent="0.2">
      <c r="H46" s="281">
        <v>40</v>
      </c>
      <c r="I46" s="282">
        <v>10</v>
      </c>
    </row>
    <row r="47" spans="8:9" x14ac:dyDescent="0.2">
      <c r="H47" s="281">
        <v>41</v>
      </c>
      <c r="I47" s="282">
        <v>10</v>
      </c>
    </row>
    <row r="48" spans="8:9" x14ac:dyDescent="0.2">
      <c r="H48" s="281">
        <v>42</v>
      </c>
      <c r="I48" s="282">
        <v>10</v>
      </c>
    </row>
    <row r="49" spans="8:9" x14ac:dyDescent="0.2">
      <c r="H49" s="281">
        <v>43</v>
      </c>
      <c r="I49" s="282">
        <v>10</v>
      </c>
    </row>
    <row r="50" spans="8:9" x14ac:dyDescent="0.2">
      <c r="H50" s="281">
        <v>44</v>
      </c>
      <c r="I50" s="282">
        <v>10</v>
      </c>
    </row>
    <row r="51" spans="8:9" x14ac:dyDescent="0.2">
      <c r="H51" s="281">
        <v>45</v>
      </c>
      <c r="I51" s="282">
        <v>10</v>
      </c>
    </row>
    <row r="52" spans="8:9" x14ac:dyDescent="0.2">
      <c r="H52" s="281">
        <v>46</v>
      </c>
      <c r="I52" s="282">
        <v>10</v>
      </c>
    </row>
    <row r="53" spans="8:9" x14ac:dyDescent="0.2">
      <c r="H53" s="281">
        <v>47</v>
      </c>
      <c r="I53" s="282">
        <v>10</v>
      </c>
    </row>
    <row r="54" spans="8:9" x14ac:dyDescent="0.2">
      <c r="H54" s="281">
        <v>48</v>
      </c>
      <c r="I54" s="282">
        <v>10</v>
      </c>
    </row>
    <row r="55" spans="8:9" x14ac:dyDescent="0.2">
      <c r="H55" s="281">
        <v>49</v>
      </c>
      <c r="I55" s="282">
        <v>10</v>
      </c>
    </row>
    <row r="56" spans="8:9" x14ac:dyDescent="0.2">
      <c r="H56" s="281">
        <v>99</v>
      </c>
      <c r="I56" s="282">
        <v>0</v>
      </c>
    </row>
    <row r="57" spans="8:9" x14ac:dyDescent="0.2">
      <c r="H57" s="244"/>
      <c r="I57" s="244"/>
    </row>
    <row r="58" spans="8:9" x14ac:dyDescent="0.2">
      <c r="H58" s="244"/>
      <c r="I58" s="244"/>
    </row>
    <row r="59" spans="8:9" x14ac:dyDescent="0.2">
      <c r="H59" s="244"/>
      <c r="I59" s="244"/>
    </row>
    <row r="60" spans="8:9" x14ac:dyDescent="0.2">
      <c r="H60" s="244"/>
      <c r="I60" s="244"/>
    </row>
    <row r="61" spans="8:9" x14ac:dyDescent="0.2">
      <c r="H61" s="244"/>
      <c r="I61" s="244"/>
    </row>
    <row r="62" spans="8:9" x14ac:dyDescent="0.2">
      <c r="H62" s="244"/>
      <c r="I62" s="244"/>
    </row>
    <row r="63" spans="8:9" x14ac:dyDescent="0.2">
      <c r="H63" s="244"/>
      <c r="I63" s="244"/>
    </row>
    <row r="64" spans="8:9" x14ac:dyDescent="0.2">
      <c r="H64" s="244"/>
      <c r="I64" s="244"/>
    </row>
    <row r="65" spans="8:9" x14ac:dyDescent="0.2">
      <c r="H65" s="244"/>
      <c r="I65" s="244"/>
    </row>
    <row r="66" spans="8:9" x14ac:dyDescent="0.2">
      <c r="H66" s="244"/>
      <c r="I66" s="244"/>
    </row>
    <row r="67" spans="8:9" x14ac:dyDescent="0.2">
      <c r="H67" s="244"/>
      <c r="I67" s="244"/>
    </row>
    <row r="68" spans="8:9" x14ac:dyDescent="0.2">
      <c r="H68" s="244"/>
      <c r="I68" s="244"/>
    </row>
    <row r="69" spans="8:9" x14ac:dyDescent="0.2">
      <c r="H69" s="244"/>
      <c r="I69" s="244"/>
    </row>
    <row r="70" spans="8:9" x14ac:dyDescent="0.2">
      <c r="H70" s="244"/>
      <c r="I70" s="244"/>
    </row>
    <row r="71" spans="8:9" x14ac:dyDescent="0.2">
      <c r="H71" s="244"/>
      <c r="I71" s="244"/>
    </row>
    <row r="72" spans="8:9" x14ac:dyDescent="0.2">
      <c r="H72" s="244"/>
      <c r="I72" s="244"/>
    </row>
    <row r="73" spans="8:9" x14ac:dyDescent="0.2">
      <c r="H73" s="244"/>
      <c r="I73" s="244"/>
    </row>
    <row r="74" spans="8:9" x14ac:dyDescent="0.2">
      <c r="H74" s="244"/>
      <c r="I74" s="244"/>
    </row>
    <row r="75" spans="8:9" x14ac:dyDescent="0.2">
      <c r="H75" s="244"/>
      <c r="I75" s="244"/>
    </row>
    <row r="76" spans="8:9" x14ac:dyDescent="0.2">
      <c r="H76" s="244"/>
      <c r="I76" s="244"/>
    </row>
    <row r="77" spans="8:9" x14ac:dyDescent="0.2">
      <c r="H77" s="244"/>
      <c r="I77" s="244"/>
    </row>
    <row r="78" spans="8:9" x14ac:dyDescent="0.2">
      <c r="H78" s="244"/>
      <c r="I78" s="244"/>
    </row>
    <row r="79" spans="8:9" x14ac:dyDescent="0.2">
      <c r="H79" s="244"/>
      <c r="I79" s="244"/>
    </row>
    <row r="80" spans="8:9" x14ac:dyDescent="0.2">
      <c r="H80" s="244"/>
      <c r="I80" s="244"/>
    </row>
    <row r="81" spans="8:9" x14ac:dyDescent="0.2">
      <c r="H81" s="244"/>
      <c r="I81" s="244"/>
    </row>
    <row r="82" spans="8:9" x14ac:dyDescent="0.2">
      <c r="H82" s="244"/>
      <c r="I82" s="244"/>
    </row>
    <row r="83" spans="8:9" x14ac:dyDescent="0.2">
      <c r="H83" s="244"/>
      <c r="I83" s="244"/>
    </row>
    <row r="84" spans="8:9" x14ac:dyDescent="0.2">
      <c r="H84" s="244"/>
      <c r="I84" s="244"/>
    </row>
    <row r="85" spans="8:9" x14ac:dyDescent="0.2">
      <c r="H85" s="244"/>
      <c r="I85" s="244"/>
    </row>
    <row r="86" spans="8:9" x14ac:dyDescent="0.2">
      <c r="H86" s="244"/>
      <c r="I86" s="244"/>
    </row>
    <row r="87" spans="8:9" x14ac:dyDescent="0.2">
      <c r="H87" s="244"/>
      <c r="I87" s="244"/>
    </row>
    <row r="88" spans="8:9" x14ac:dyDescent="0.2">
      <c r="H88" s="244"/>
      <c r="I88" s="244"/>
    </row>
    <row r="89" spans="8:9" x14ac:dyDescent="0.2">
      <c r="H89" s="244"/>
      <c r="I89" s="244"/>
    </row>
    <row r="90" spans="8:9" x14ac:dyDescent="0.2">
      <c r="H90" s="244"/>
      <c r="I90" s="244"/>
    </row>
    <row r="91" spans="8:9" x14ac:dyDescent="0.2">
      <c r="H91" s="244"/>
      <c r="I91" s="244"/>
    </row>
    <row r="92" spans="8:9" x14ac:dyDescent="0.2">
      <c r="H92" s="244"/>
      <c r="I92" s="244"/>
    </row>
    <row r="93" spans="8:9" x14ac:dyDescent="0.2">
      <c r="H93" s="244"/>
      <c r="I93" s="244"/>
    </row>
    <row r="94" spans="8:9" x14ac:dyDescent="0.2">
      <c r="H94" s="244"/>
      <c r="I94" s="244"/>
    </row>
    <row r="95" spans="8:9" x14ac:dyDescent="0.2">
      <c r="H95" s="244"/>
      <c r="I95" s="244"/>
    </row>
    <row r="96" spans="8:9" x14ac:dyDescent="0.2">
      <c r="H96" s="244"/>
      <c r="I96" s="244"/>
    </row>
    <row r="97" spans="8:9" x14ac:dyDescent="0.2">
      <c r="H97" s="244"/>
      <c r="I97" s="244"/>
    </row>
    <row r="98" spans="8:9" x14ac:dyDescent="0.2">
      <c r="H98" s="244"/>
      <c r="I98" s="244"/>
    </row>
    <row r="99" spans="8:9" x14ac:dyDescent="0.2">
      <c r="H99" s="244"/>
      <c r="I99" s="244"/>
    </row>
    <row r="100" spans="8:9" x14ac:dyDescent="0.2">
      <c r="H100" s="244"/>
      <c r="I100" s="244"/>
    </row>
    <row r="101" spans="8:9" x14ac:dyDescent="0.2">
      <c r="H101" s="244"/>
      <c r="I101" s="244"/>
    </row>
    <row r="102" spans="8:9" x14ac:dyDescent="0.2">
      <c r="H102" s="244"/>
      <c r="I102" s="244"/>
    </row>
    <row r="103" spans="8:9" x14ac:dyDescent="0.2">
      <c r="H103" s="244"/>
      <c r="I103" s="244"/>
    </row>
    <row r="104" spans="8:9" x14ac:dyDescent="0.2">
      <c r="H104" s="244"/>
      <c r="I104" s="244"/>
    </row>
    <row r="105" spans="8:9" x14ac:dyDescent="0.2">
      <c r="H105" s="244"/>
      <c r="I105" s="244"/>
    </row>
  </sheetData>
  <phoneticPr fontId="0" type="noConversion"/>
  <pageMargins left="0.39370078740157483" right="0.39370078740157483" top="0.78740157480314965" bottom="0.78740157480314965" header="0.51181102362204722" footer="0.51181102362204722"/>
  <pageSetup paperSize="9" scale="58" orientation="portrait" horizontalDpi="4294967293" r:id="rId1"/>
  <headerFooter alignWithMargins="0">
    <oddFooter>&amp;L&amp;F&amp;CSeite &amp;P von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"/>
  <sheetViews>
    <sheetView zoomScaleNormal="100" workbookViewId="0"/>
  </sheetViews>
  <sheetFormatPr baseColWidth="10" defaultRowHeight="12.75" x14ac:dyDescent="0.2"/>
  <sheetData>
    <row r="2" spans="2:2" x14ac:dyDescent="0.2">
      <c r="B2" s="32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95DE-AD91-4702-8CE8-1378D7FE0D67}">
  <dimension ref="A1:DP24"/>
  <sheetViews>
    <sheetView workbookViewId="0">
      <selection activeCell="R24" sqref="R24"/>
    </sheetView>
  </sheetViews>
  <sheetFormatPr baseColWidth="10" defaultColWidth="11.7109375" defaultRowHeight="12.75" x14ac:dyDescent="0.2"/>
  <cols>
    <col min="1" max="1" width="5.140625" customWidth="1"/>
    <col min="2" max="2" width="4.7109375" customWidth="1"/>
    <col min="3" max="3" width="5.140625" customWidth="1"/>
    <col min="4" max="4" width="6.28515625" customWidth="1"/>
    <col min="5" max="5" width="6.85546875" customWidth="1"/>
    <col min="6" max="6" width="10.7109375" customWidth="1"/>
    <col min="7" max="7" width="8.7109375" customWidth="1"/>
    <col min="8" max="8" width="19.28515625" customWidth="1"/>
    <col min="9" max="9" width="24.28515625" customWidth="1"/>
    <col min="10" max="10" width="18.28515625" customWidth="1"/>
    <col min="11" max="11" width="11.28515625" customWidth="1"/>
    <col min="12" max="12" width="4.7109375" customWidth="1"/>
    <col min="13" max="13" width="8.85546875" customWidth="1"/>
    <col min="14" max="14" width="9.28515625" customWidth="1"/>
    <col min="15" max="15" width="5" customWidth="1"/>
    <col min="16" max="16" width="4.7109375" customWidth="1"/>
    <col min="17" max="17" width="7.28515625" customWidth="1"/>
    <col min="18" max="18" width="5.28515625" customWidth="1"/>
    <col min="19" max="19" width="6" customWidth="1"/>
    <col min="20" max="20" width="7" customWidth="1"/>
    <col min="21" max="21" width="7.140625" customWidth="1"/>
    <col min="22" max="22" width="5.7109375" customWidth="1"/>
    <col min="23" max="23" width="6.28515625" customWidth="1"/>
    <col min="25" max="26" width="6.28515625" customWidth="1"/>
    <col min="27" max="86" width="11.28515625" customWidth="1"/>
  </cols>
  <sheetData>
    <row r="1" spans="1:120" s="2" customFormat="1" x14ac:dyDescent="0.2">
      <c r="A1" s="7" t="s">
        <v>1056</v>
      </c>
      <c r="B1" s="7"/>
      <c r="E1" s="3"/>
      <c r="F1" s="3"/>
      <c r="G1" s="130">
        <v>44303</v>
      </c>
      <c r="H1" s="13" t="s">
        <v>58</v>
      </c>
      <c r="J1" s="3">
        <f>COUNT(D2:D1501)</f>
        <v>21</v>
      </c>
      <c r="K1" s="3">
        <f>COUNT(E2:E1501)</f>
        <v>21</v>
      </c>
      <c r="M1" s="2" t="s">
        <v>62</v>
      </c>
    </row>
    <row r="2" spans="1:120" s="2" customFormat="1" x14ac:dyDescent="0.2">
      <c r="AA2" s="232" t="s">
        <v>306</v>
      </c>
      <c r="AB2" s="233" t="s">
        <v>307</v>
      </c>
      <c r="AC2" s="233" t="s">
        <v>308</v>
      </c>
      <c r="AD2" s="233" t="s">
        <v>309</v>
      </c>
      <c r="AE2" s="233" t="s">
        <v>310</v>
      </c>
      <c r="AF2" s="233" t="s">
        <v>356</v>
      </c>
      <c r="AG2" s="233" t="s">
        <v>276</v>
      </c>
      <c r="AH2" s="234" t="s">
        <v>311</v>
      </c>
      <c r="AI2" s="233" t="s">
        <v>312</v>
      </c>
      <c r="AJ2" s="233" t="s">
        <v>313</v>
      </c>
      <c r="AK2" s="233" t="s">
        <v>0</v>
      </c>
      <c r="AL2" s="234" t="s">
        <v>314</v>
      </c>
      <c r="AM2" s="234" t="s">
        <v>315</v>
      </c>
      <c r="AN2" s="234" t="s">
        <v>316</v>
      </c>
      <c r="AO2" s="234" t="s">
        <v>317</v>
      </c>
      <c r="AP2" s="234" t="s">
        <v>318</v>
      </c>
      <c r="AQ2" s="234" t="s">
        <v>319</v>
      </c>
      <c r="AR2" s="234" t="s">
        <v>320</v>
      </c>
      <c r="AS2" s="234" t="s">
        <v>321</v>
      </c>
      <c r="AT2" s="234" t="s">
        <v>322</v>
      </c>
      <c r="AU2" s="234" t="s">
        <v>323</v>
      </c>
      <c r="AV2" s="234" t="s">
        <v>1</v>
      </c>
      <c r="AW2" s="234" t="s">
        <v>357</v>
      </c>
      <c r="AX2" s="234" t="s">
        <v>324</v>
      </c>
      <c r="AY2" s="235" t="s">
        <v>325</v>
      </c>
      <c r="AZ2" s="235" t="s">
        <v>326</v>
      </c>
      <c r="BA2" s="235" t="s">
        <v>327</v>
      </c>
      <c r="BB2" s="235" t="s">
        <v>328</v>
      </c>
      <c r="BC2" s="235" t="s">
        <v>329</v>
      </c>
      <c r="BD2" s="235" t="s">
        <v>330</v>
      </c>
      <c r="BE2" s="235" t="s">
        <v>331</v>
      </c>
      <c r="BF2" s="235" t="s">
        <v>332</v>
      </c>
      <c r="BG2" s="235" t="s">
        <v>333</v>
      </c>
      <c r="BH2" s="235" t="s">
        <v>334</v>
      </c>
      <c r="BI2" s="235" t="s">
        <v>335</v>
      </c>
      <c r="BJ2" s="235" t="s">
        <v>336</v>
      </c>
      <c r="BK2" s="235" t="s">
        <v>337</v>
      </c>
      <c r="BL2" s="235" t="s">
        <v>338</v>
      </c>
      <c r="BM2" s="235" t="s">
        <v>339</v>
      </c>
      <c r="BN2" s="235" t="s">
        <v>340</v>
      </c>
      <c r="BO2" s="235" t="s">
        <v>341</v>
      </c>
      <c r="BP2" s="235" t="s">
        <v>342</v>
      </c>
      <c r="BQ2" s="235" t="s">
        <v>343</v>
      </c>
      <c r="BR2" s="235" t="s">
        <v>344</v>
      </c>
      <c r="BS2" s="235" t="s">
        <v>345</v>
      </c>
      <c r="BT2" s="235" t="s">
        <v>346</v>
      </c>
      <c r="BU2" s="235" t="s">
        <v>347</v>
      </c>
      <c r="BV2" s="235" t="s">
        <v>348</v>
      </c>
      <c r="BW2" s="235" t="s">
        <v>349</v>
      </c>
      <c r="BX2" s="235" t="s">
        <v>350</v>
      </c>
      <c r="BY2" s="235" t="s">
        <v>351</v>
      </c>
      <c r="BZ2" s="235" t="s">
        <v>352</v>
      </c>
      <c r="CA2" s="235" t="s">
        <v>353</v>
      </c>
      <c r="CB2" s="235" t="s">
        <v>354</v>
      </c>
      <c r="CC2" s="235" t="s">
        <v>358</v>
      </c>
      <c r="CD2" s="235" t="s">
        <v>359</v>
      </c>
      <c r="CE2" s="235" t="s">
        <v>360</v>
      </c>
      <c r="CF2" s="235" t="s">
        <v>361</v>
      </c>
      <c r="CG2" s="235" t="s">
        <v>362</v>
      </c>
      <c r="CH2" s="235" t="s">
        <v>363</v>
      </c>
    </row>
    <row r="3" spans="1:120" s="2" customFormat="1" ht="51" x14ac:dyDescent="0.25">
      <c r="A3" s="55" t="s">
        <v>29</v>
      </c>
      <c r="B3" s="55" t="s">
        <v>28</v>
      </c>
      <c r="C3" s="55" t="s">
        <v>69</v>
      </c>
      <c r="D3" s="55" t="s">
        <v>55</v>
      </c>
      <c r="E3" s="55" t="s">
        <v>95</v>
      </c>
      <c r="F3" s="56" t="s">
        <v>94</v>
      </c>
      <c r="G3" s="56" t="s">
        <v>119</v>
      </c>
      <c r="H3" s="56" t="s">
        <v>56</v>
      </c>
      <c r="I3" s="56" t="s">
        <v>63</v>
      </c>
      <c r="J3" s="56" t="s">
        <v>355</v>
      </c>
      <c r="K3" s="57" t="s">
        <v>57</v>
      </c>
      <c r="L3" s="55" t="s">
        <v>96</v>
      </c>
      <c r="M3" s="53" t="s">
        <v>657</v>
      </c>
      <c r="N3" s="53" t="s">
        <v>80</v>
      </c>
      <c r="O3" s="55" t="s">
        <v>97</v>
      </c>
      <c r="P3" s="55" t="s">
        <v>98</v>
      </c>
      <c r="Q3" s="55" t="s">
        <v>53</v>
      </c>
      <c r="R3" s="55" t="s">
        <v>60</v>
      </c>
      <c r="S3" s="55" t="s">
        <v>120</v>
      </c>
      <c r="T3" s="55" t="s">
        <v>61</v>
      </c>
      <c r="U3" s="55" t="s">
        <v>121</v>
      </c>
      <c r="V3" s="55" t="s">
        <v>122</v>
      </c>
      <c r="W3" s="55" t="s">
        <v>123</v>
      </c>
      <c r="X3" s="55"/>
      <c r="Y3" s="55"/>
      <c r="Z3" s="55"/>
      <c r="AA3" s="311" t="s">
        <v>271</v>
      </c>
      <c r="AB3" s="311" t="s">
        <v>272</v>
      </c>
      <c r="AC3" s="311" t="s">
        <v>273</v>
      </c>
      <c r="AD3" s="311" t="s">
        <v>274</v>
      </c>
      <c r="AE3" s="311" t="s">
        <v>275</v>
      </c>
      <c r="AF3" s="311" t="s">
        <v>276</v>
      </c>
      <c r="AG3" s="311" t="s">
        <v>277</v>
      </c>
      <c r="AH3" s="311" t="s">
        <v>477</v>
      </c>
      <c r="AI3" s="311" t="s">
        <v>476</v>
      </c>
      <c r="AJ3" s="311" t="s">
        <v>279</v>
      </c>
      <c r="AK3" s="311" t="s">
        <v>376</v>
      </c>
      <c r="AL3" s="311" t="s">
        <v>515</v>
      </c>
      <c r="AM3" s="311" t="s">
        <v>280</v>
      </c>
      <c r="AN3" s="311" t="s">
        <v>478</v>
      </c>
      <c r="AO3" s="311" t="s">
        <v>285</v>
      </c>
      <c r="AP3" s="311" t="s">
        <v>839</v>
      </c>
      <c r="AQ3" s="311" t="s">
        <v>377</v>
      </c>
      <c r="AR3" s="311" t="s">
        <v>379</v>
      </c>
      <c r="AS3" s="311" t="s">
        <v>281</v>
      </c>
      <c r="AT3" s="311" t="s">
        <v>282</v>
      </c>
      <c r="AU3" s="311" t="s">
        <v>380</v>
      </c>
      <c r="AV3" s="311" t="s">
        <v>283</v>
      </c>
      <c r="AW3" s="311" t="s">
        <v>37</v>
      </c>
      <c r="AX3" s="311" t="s">
        <v>406</v>
      </c>
      <c r="AY3" s="311" t="s">
        <v>284</v>
      </c>
      <c r="AZ3" s="311" t="s">
        <v>479</v>
      </c>
      <c r="BA3" s="311" t="s">
        <v>840</v>
      </c>
      <c r="BB3" s="311" t="s">
        <v>286</v>
      </c>
      <c r="BC3" s="311" t="s">
        <v>287</v>
      </c>
      <c r="BD3" s="311" t="s">
        <v>480</v>
      </c>
      <c r="BE3" s="311" t="s">
        <v>481</v>
      </c>
      <c r="BF3" s="311" t="s">
        <v>382</v>
      </c>
      <c r="BG3" s="311" t="s">
        <v>482</v>
      </c>
      <c r="BH3" s="311" t="s">
        <v>483</v>
      </c>
      <c r="BI3" s="311" t="s">
        <v>546</v>
      </c>
      <c r="BJ3" s="311" t="s">
        <v>484</v>
      </c>
      <c r="BK3" s="311" t="s">
        <v>485</v>
      </c>
      <c r="BL3" s="311" t="s">
        <v>486</v>
      </c>
      <c r="BM3" s="311" t="s">
        <v>487</v>
      </c>
      <c r="BN3" s="311" t="s">
        <v>488</v>
      </c>
      <c r="BO3" s="311" t="s">
        <v>489</v>
      </c>
      <c r="BP3" s="311" t="s">
        <v>490</v>
      </c>
      <c r="BQ3" s="311" t="s">
        <v>491</v>
      </c>
      <c r="BR3" s="311" t="s">
        <v>492</v>
      </c>
      <c r="BS3" s="311" t="s">
        <v>493</v>
      </c>
      <c r="BT3" s="311" t="s">
        <v>494</v>
      </c>
      <c r="BU3" s="311" t="s">
        <v>495</v>
      </c>
      <c r="BV3" s="311" t="s">
        <v>496</v>
      </c>
      <c r="BW3" s="311" t="s">
        <v>497</v>
      </c>
      <c r="BX3" s="311" t="s">
        <v>498</v>
      </c>
      <c r="BY3" s="311" t="s">
        <v>499</v>
      </c>
      <c r="BZ3" s="311" t="s">
        <v>500</v>
      </c>
      <c r="CA3" s="311" t="s">
        <v>501</v>
      </c>
      <c r="CB3" s="311" t="s">
        <v>502</v>
      </c>
      <c r="CC3" s="311" t="s">
        <v>503</v>
      </c>
      <c r="CD3" s="311" t="s">
        <v>504</v>
      </c>
      <c r="CE3" s="311" t="s">
        <v>505</v>
      </c>
      <c r="CF3" s="311" t="s">
        <v>506</v>
      </c>
      <c r="CG3" s="311" t="s">
        <v>507</v>
      </c>
      <c r="CH3" s="311" t="s">
        <v>508</v>
      </c>
      <c r="CI3" s="311" t="s">
        <v>509</v>
      </c>
      <c r="CJ3" s="312" t="s">
        <v>510</v>
      </c>
      <c r="CK3" s="367" t="s">
        <v>510</v>
      </c>
      <c r="CL3" s="367" t="s">
        <v>511</v>
      </c>
      <c r="CM3" s="367" t="s">
        <v>516</v>
      </c>
      <c r="CN3" s="368" t="s">
        <v>525</v>
      </c>
    </row>
    <row r="4" spans="1:120" s="2" customFormat="1" x14ac:dyDescent="0.2">
      <c r="A4" s="278">
        <f>AE4</f>
        <v>1</v>
      </c>
      <c r="B4" s="278">
        <f>AF4</f>
        <v>1</v>
      </c>
      <c r="C4" s="278">
        <f>AA4</f>
        <v>52</v>
      </c>
      <c r="D4" s="278">
        <f t="shared" ref="D4" si="0">IF(AZ4="F",6,AC4)</f>
        <v>2</v>
      </c>
      <c r="E4" s="278">
        <f t="shared" ref="E4" si="1">AC4</f>
        <v>2</v>
      </c>
      <c r="F4" s="218" t="str">
        <f>IF(AX4="","Gast "&amp;H4,AX4)</f>
        <v>CI28230</v>
      </c>
      <c r="G4" s="219" t="str">
        <f>IF(LEN(BC4)&gt;0,BC4,"")</f>
        <v>Michelin</v>
      </c>
      <c r="H4" s="220" t="str">
        <f t="shared" ref="H4" si="2">AT4&amp;" "&amp;AS4</f>
        <v>Herz Rocco</v>
      </c>
      <c r="I4" s="408" t="str">
        <f>IF(LEN(AW4)&gt;0,AW4,"Gast")</f>
        <v>PC Isartal-München</v>
      </c>
      <c r="J4" s="258" t="str">
        <f t="shared" ref="J4" si="3">AY4</f>
        <v>IC1123485</v>
      </c>
      <c r="K4" s="257" t="str">
        <f>BB4</f>
        <v>Cayman GT4</v>
      </c>
      <c r="L4" s="414">
        <f>AH4</f>
        <v>23</v>
      </c>
      <c r="M4" s="256" t="str">
        <f>BF4</f>
        <v>2:31.137</v>
      </c>
      <c r="N4" s="415"/>
      <c r="O4" s="415"/>
      <c r="P4" s="415"/>
      <c r="Q4" s="262">
        <f t="shared" ref="Q4" si="4">AK4</f>
        <v>9</v>
      </c>
      <c r="R4">
        <f>VLOOKUP(A4,Grunddaten!$H$7:$I$56,2)</f>
        <v>100</v>
      </c>
      <c r="S4" s="244">
        <f t="shared" ref="S4" si="5">COUNTIF(E$4:E$8013,"="&amp;TEXT(E4,"0"))</f>
        <v>6</v>
      </c>
      <c r="T4" s="283">
        <v>0</v>
      </c>
      <c r="U4" s="416">
        <f t="shared" ref="U4" si="6">R4+T4</f>
        <v>100</v>
      </c>
      <c r="V4" s="416" t="str">
        <f t="shared" ref="V4" si="7">IF(D4=6,U4,"")</f>
        <v/>
      </c>
      <c r="W4" s="416">
        <f t="shared" ref="W4" si="8">IF(G4="Michelin",U4,0)</f>
        <v>100</v>
      </c>
      <c r="X4" s="98"/>
      <c r="Y4" s="98"/>
      <c r="Z4"/>
      <c r="AA4" s="392">
        <v>52</v>
      </c>
      <c r="AB4" s="393" t="s">
        <v>1098</v>
      </c>
      <c r="AC4" s="392">
        <v>2</v>
      </c>
      <c r="AD4" s="393" t="s">
        <v>634</v>
      </c>
      <c r="AE4" s="392">
        <v>1</v>
      </c>
      <c r="AF4" s="392">
        <v>1</v>
      </c>
      <c r="AG4" s="393" t="s">
        <v>1099</v>
      </c>
      <c r="AH4" s="392">
        <v>23</v>
      </c>
      <c r="AI4" s="393" t="s">
        <v>512</v>
      </c>
      <c r="AJ4" s="393" t="s">
        <v>513</v>
      </c>
      <c r="AK4" s="392">
        <v>9</v>
      </c>
      <c r="AL4" s="392">
        <v>0</v>
      </c>
      <c r="AM4" s="393" t="s">
        <v>1100</v>
      </c>
      <c r="AN4" s="393"/>
      <c r="AO4" s="393" t="s">
        <v>305</v>
      </c>
      <c r="AP4" s="392">
        <v>0</v>
      </c>
      <c r="AQ4" s="393" t="s">
        <v>1100</v>
      </c>
      <c r="AR4" s="392">
        <v>1</v>
      </c>
      <c r="AS4" s="393" t="s">
        <v>649</v>
      </c>
      <c r="AT4" s="393" t="s">
        <v>650</v>
      </c>
      <c r="AU4" s="392">
        <v>1</v>
      </c>
      <c r="AV4" s="393" t="s">
        <v>651</v>
      </c>
      <c r="AW4" s="393" t="s">
        <v>610</v>
      </c>
      <c r="AX4" s="393" t="s">
        <v>652</v>
      </c>
      <c r="AY4" s="393" t="s">
        <v>653</v>
      </c>
      <c r="AZ4" s="393" t="s">
        <v>305</v>
      </c>
      <c r="BA4" s="392">
        <v>0</v>
      </c>
      <c r="BB4" s="393" t="s">
        <v>568</v>
      </c>
      <c r="BC4" s="393" t="s">
        <v>81</v>
      </c>
      <c r="BD4" s="393" t="s">
        <v>1101</v>
      </c>
      <c r="BE4" s="392">
        <v>3</v>
      </c>
      <c r="BF4" s="393" t="s">
        <v>1102</v>
      </c>
      <c r="BG4" s="393" t="s">
        <v>1103</v>
      </c>
      <c r="BH4" s="394" t="s">
        <v>1104</v>
      </c>
      <c r="BI4" s="393"/>
      <c r="BJ4" s="393" t="s">
        <v>1105</v>
      </c>
      <c r="BK4" s="393" t="s">
        <v>1102</v>
      </c>
      <c r="BL4" s="393" t="s">
        <v>1101</v>
      </c>
      <c r="BM4" s="393" t="s">
        <v>1106</v>
      </c>
      <c r="BN4" s="393" t="s">
        <v>1107</v>
      </c>
      <c r="BO4" s="393" t="s">
        <v>1108</v>
      </c>
      <c r="BP4" s="393" t="s">
        <v>1109</v>
      </c>
      <c r="BQ4" s="393" t="s">
        <v>1110</v>
      </c>
      <c r="BR4" s="393" t="s">
        <v>1111</v>
      </c>
      <c r="BS4" s="393" t="s">
        <v>1112</v>
      </c>
      <c r="BT4" s="393" t="s">
        <v>1113</v>
      </c>
      <c r="BU4" s="393" t="s">
        <v>1114</v>
      </c>
      <c r="BV4" s="393" t="s">
        <v>1115</v>
      </c>
      <c r="BW4" s="393" t="s">
        <v>1116</v>
      </c>
      <c r="BX4" s="393" t="s">
        <v>1117</v>
      </c>
      <c r="BY4" s="393" t="s">
        <v>1118</v>
      </c>
      <c r="BZ4" s="393" t="s">
        <v>1119</v>
      </c>
      <c r="CA4" s="393" t="s">
        <v>1120</v>
      </c>
      <c r="CB4" s="393" t="s">
        <v>1121</v>
      </c>
      <c r="CC4" s="393" t="s">
        <v>1122</v>
      </c>
      <c r="CD4" s="393" t="s">
        <v>1123</v>
      </c>
      <c r="CE4" s="393" t="s">
        <v>1124</v>
      </c>
      <c r="CF4" s="393" t="s">
        <v>1125</v>
      </c>
      <c r="CG4" s="393"/>
      <c r="CH4" s="393"/>
      <c r="CI4" s="393"/>
      <c r="CJ4" s="395"/>
      <c r="CK4" s="393"/>
      <c r="CL4" s="393"/>
      <c r="CM4" s="393"/>
      <c r="CN4" s="395"/>
      <c r="CO4"/>
      <c r="CP4"/>
      <c r="CQ4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</row>
    <row r="5" spans="1:120" x14ac:dyDescent="0.2">
      <c r="A5" s="278">
        <f t="shared" ref="A5:A24" si="9">AE5</f>
        <v>2</v>
      </c>
      <c r="B5" s="278">
        <f t="shared" ref="B5:B24" si="10">AF5</f>
        <v>1</v>
      </c>
      <c r="C5" s="278">
        <f t="shared" ref="C5:C24" si="11">AA5</f>
        <v>57</v>
      </c>
      <c r="D5" s="278">
        <f t="shared" ref="D5:D24" si="12">IF(AZ5="F",6,AC5)</f>
        <v>3</v>
      </c>
      <c r="E5" s="278">
        <f t="shared" ref="E5:E24" si="13">AC5</f>
        <v>3</v>
      </c>
      <c r="F5" s="218" t="str">
        <f t="shared" ref="F5:F24" si="14">IF(AX5="","Gast "&amp;H5,AX5)</f>
        <v>CW77149</v>
      </c>
      <c r="G5" s="219" t="str">
        <f t="shared" ref="G5:G24" si="15">IF(LEN(BC5)&gt;0,BC5,"")</f>
        <v>Michelin</v>
      </c>
      <c r="H5" s="220" t="str">
        <f t="shared" ref="H5:H24" si="16">AT5&amp;" "&amp;AS5</f>
        <v>Horwath Jan</v>
      </c>
      <c r="I5" s="408" t="str">
        <f t="shared" ref="I5:I24" si="17">IF(LEN(AW5)&gt;0,AW5,"Gast")</f>
        <v>PC Chemnitz Westsachsen</v>
      </c>
      <c r="J5" s="258" t="str">
        <f t="shared" ref="J5:J24" si="18">AY5</f>
        <v>N1200212</v>
      </c>
      <c r="K5" s="257" t="str">
        <f t="shared" ref="K5:K24" si="19">BB5</f>
        <v>911 (991) GT3 4.0</v>
      </c>
      <c r="L5" s="414">
        <f t="shared" ref="L5:L24" si="20">AH5</f>
        <v>27</v>
      </c>
      <c r="M5" s="256" t="str">
        <f t="shared" ref="M5:M24" si="21">BF5</f>
        <v>2:08.392</v>
      </c>
      <c r="N5" s="415"/>
      <c r="O5" s="415"/>
      <c r="P5" s="415"/>
      <c r="Q5" s="262">
        <f t="shared" ref="Q5:Q24" si="22">AK5</f>
        <v>15</v>
      </c>
      <c r="R5">
        <f>VLOOKUP(A5,Grunddaten!$H$7:$I$56,2)</f>
        <v>85</v>
      </c>
      <c r="S5" s="244">
        <f t="shared" ref="S5:S24" si="23">COUNTIF(E$4:E$8013,"="&amp;TEXT(E5,"0"))</f>
        <v>9</v>
      </c>
      <c r="T5" s="283">
        <v>0</v>
      </c>
      <c r="U5" s="416">
        <f t="shared" ref="U5:U24" si="24">R5+T5</f>
        <v>85</v>
      </c>
      <c r="V5" s="416" t="str">
        <f t="shared" ref="V5:V24" si="25">IF(D5=6,U5,"")</f>
        <v/>
      </c>
      <c r="W5" s="416">
        <f t="shared" ref="W5:W24" si="26">IF(G5="Michelin",U5,0)</f>
        <v>85</v>
      </c>
      <c r="AA5" s="396">
        <v>57</v>
      </c>
      <c r="AB5" s="397" t="s">
        <v>1098</v>
      </c>
      <c r="AC5" s="396">
        <v>3</v>
      </c>
      <c r="AD5" s="397" t="s">
        <v>1126</v>
      </c>
      <c r="AE5" s="396">
        <v>2</v>
      </c>
      <c r="AF5" s="396">
        <v>1</v>
      </c>
      <c r="AG5" s="397" t="s">
        <v>1099</v>
      </c>
      <c r="AH5" s="396">
        <v>27</v>
      </c>
      <c r="AI5" s="397" t="s">
        <v>512</v>
      </c>
      <c r="AJ5" s="397" t="s">
        <v>513</v>
      </c>
      <c r="AK5" s="396">
        <v>15</v>
      </c>
      <c r="AL5" s="396">
        <v>0</v>
      </c>
      <c r="AM5" s="397" t="s">
        <v>1127</v>
      </c>
      <c r="AN5" s="397"/>
      <c r="AO5" s="397" t="s">
        <v>305</v>
      </c>
      <c r="AP5" s="396">
        <v>0</v>
      </c>
      <c r="AQ5" s="397" t="s">
        <v>1127</v>
      </c>
      <c r="AR5" s="396">
        <v>1</v>
      </c>
      <c r="AS5" s="397" t="s">
        <v>1128</v>
      </c>
      <c r="AT5" s="397" t="s">
        <v>1129</v>
      </c>
      <c r="AU5" s="396">
        <v>1</v>
      </c>
      <c r="AV5" s="397" t="s">
        <v>1130</v>
      </c>
      <c r="AW5" s="397" t="s">
        <v>638</v>
      </c>
      <c r="AX5" s="397" t="s">
        <v>639</v>
      </c>
      <c r="AY5" s="397" t="s">
        <v>640</v>
      </c>
      <c r="AZ5" s="397" t="s">
        <v>305</v>
      </c>
      <c r="BA5" s="396">
        <v>0</v>
      </c>
      <c r="BB5" s="397" t="s">
        <v>602</v>
      </c>
      <c r="BC5" s="397" t="s">
        <v>81</v>
      </c>
      <c r="BD5" s="397" t="s">
        <v>1131</v>
      </c>
      <c r="BE5" s="396">
        <v>25</v>
      </c>
      <c r="BF5" s="397" t="s">
        <v>1132</v>
      </c>
      <c r="BG5" s="397" t="s">
        <v>1133</v>
      </c>
      <c r="BH5" s="402" t="s">
        <v>1134</v>
      </c>
      <c r="BI5" s="397"/>
      <c r="BJ5" s="397" t="s">
        <v>1135</v>
      </c>
      <c r="BK5" s="397" t="s">
        <v>1132</v>
      </c>
      <c r="BL5" s="397" t="s">
        <v>1136</v>
      </c>
      <c r="BM5" s="397" t="s">
        <v>1137</v>
      </c>
      <c r="BN5" s="397" t="s">
        <v>1138</v>
      </c>
      <c r="BO5" s="397" t="s">
        <v>1139</v>
      </c>
      <c r="BP5" s="397" t="s">
        <v>1140</v>
      </c>
      <c r="BQ5" s="397" t="s">
        <v>1141</v>
      </c>
      <c r="BR5" s="397" t="s">
        <v>1142</v>
      </c>
      <c r="BS5" s="397" t="s">
        <v>1143</v>
      </c>
      <c r="BT5" s="397" t="s">
        <v>1144</v>
      </c>
      <c r="BU5" s="397" t="s">
        <v>1145</v>
      </c>
      <c r="BV5" s="397" t="s">
        <v>1146</v>
      </c>
      <c r="BW5" s="397" t="s">
        <v>1147</v>
      </c>
      <c r="BX5" s="397" t="s">
        <v>1148</v>
      </c>
      <c r="BY5" s="397" t="s">
        <v>1149</v>
      </c>
      <c r="BZ5" s="397" t="s">
        <v>1150</v>
      </c>
      <c r="CA5" s="397" t="s">
        <v>1151</v>
      </c>
      <c r="CB5" s="397" t="s">
        <v>1152</v>
      </c>
      <c r="CC5" s="397" t="s">
        <v>1153</v>
      </c>
      <c r="CD5" s="397" t="s">
        <v>1154</v>
      </c>
      <c r="CE5" s="397" t="s">
        <v>1155</v>
      </c>
      <c r="CF5" s="397" t="s">
        <v>1156</v>
      </c>
      <c r="CG5" s="397" t="s">
        <v>1157</v>
      </c>
      <c r="CH5" s="397" t="s">
        <v>1131</v>
      </c>
      <c r="CI5" s="397" t="s">
        <v>1158</v>
      </c>
      <c r="CJ5" s="403" t="s">
        <v>1159</v>
      </c>
    </row>
    <row r="6" spans="1:120" x14ac:dyDescent="0.2">
      <c r="A6" s="278">
        <f t="shared" si="9"/>
        <v>3</v>
      </c>
      <c r="B6" s="278">
        <f t="shared" si="10"/>
        <v>1</v>
      </c>
      <c r="C6" s="278">
        <f t="shared" si="11"/>
        <v>69</v>
      </c>
      <c r="D6" s="278">
        <f t="shared" si="12"/>
        <v>1</v>
      </c>
      <c r="E6" s="278">
        <f t="shared" si="13"/>
        <v>1</v>
      </c>
      <c r="F6" s="218" t="str">
        <f t="shared" si="14"/>
        <v>CH22119</v>
      </c>
      <c r="G6" s="219" t="str">
        <f t="shared" si="15"/>
        <v/>
      </c>
      <c r="H6" s="220" t="str">
        <f t="shared" si="16"/>
        <v>Bier Herbert</v>
      </c>
      <c r="I6" s="408" t="str">
        <f t="shared" si="17"/>
        <v>PC Heilbronn-Hohenlohe</v>
      </c>
      <c r="J6" s="258" t="str">
        <f t="shared" si="18"/>
        <v>N1071254</v>
      </c>
      <c r="K6" s="257" t="str">
        <f t="shared" si="19"/>
        <v>911</v>
      </c>
      <c r="L6" s="414">
        <f t="shared" si="20"/>
        <v>23</v>
      </c>
      <c r="M6" s="256" t="str">
        <f t="shared" si="21"/>
        <v>2:32.476</v>
      </c>
      <c r="N6" s="415"/>
      <c r="O6" s="415"/>
      <c r="P6" s="415"/>
      <c r="Q6" s="262">
        <f t="shared" si="22"/>
        <v>53</v>
      </c>
      <c r="R6">
        <f>VLOOKUP(A6,Grunddaten!$H$7:$I$56,2)</f>
        <v>75</v>
      </c>
      <c r="S6" s="244">
        <f t="shared" si="23"/>
        <v>6</v>
      </c>
      <c r="T6" s="283">
        <v>0</v>
      </c>
      <c r="U6" s="416">
        <f t="shared" si="24"/>
        <v>75</v>
      </c>
      <c r="V6" s="416" t="str">
        <f t="shared" si="25"/>
        <v/>
      </c>
      <c r="W6" s="416">
        <f t="shared" si="26"/>
        <v>0</v>
      </c>
      <c r="AA6" s="392">
        <v>69</v>
      </c>
      <c r="AB6" s="393" t="s">
        <v>1098</v>
      </c>
      <c r="AC6" s="392">
        <v>1</v>
      </c>
      <c r="AD6" s="393" t="s">
        <v>633</v>
      </c>
      <c r="AE6" s="392">
        <v>3</v>
      </c>
      <c r="AF6" s="392">
        <v>1</v>
      </c>
      <c r="AG6" s="393" t="s">
        <v>1099</v>
      </c>
      <c r="AH6" s="392">
        <v>23</v>
      </c>
      <c r="AI6" s="393" t="s">
        <v>512</v>
      </c>
      <c r="AJ6" s="393" t="s">
        <v>513</v>
      </c>
      <c r="AK6" s="392">
        <v>53</v>
      </c>
      <c r="AL6" s="392">
        <v>0</v>
      </c>
      <c r="AM6" s="393" t="s">
        <v>1160</v>
      </c>
      <c r="AN6" s="393"/>
      <c r="AO6" s="393" t="s">
        <v>305</v>
      </c>
      <c r="AP6" s="392">
        <v>0</v>
      </c>
      <c r="AQ6" s="393" t="s">
        <v>1160</v>
      </c>
      <c r="AR6" s="392">
        <v>1</v>
      </c>
      <c r="AS6" s="393" t="s">
        <v>1161</v>
      </c>
      <c r="AT6" s="393" t="s">
        <v>1162</v>
      </c>
      <c r="AU6" s="392">
        <v>1</v>
      </c>
      <c r="AV6" s="393" t="s">
        <v>1163</v>
      </c>
      <c r="AW6" s="393" t="s">
        <v>1069</v>
      </c>
      <c r="AX6" s="393" t="s">
        <v>1062</v>
      </c>
      <c r="AY6" s="393" t="s">
        <v>1070</v>
      </c>
      <c r="AZ6" s="393" t="s">
        <v>305</v>
      </c>
      <c r="BA6" s="392">
        <v>0</v>
      </c>
      <c r="BB6" s="393" t="s">
        <v>1164</v>
      </c>
      <c r="BC6" s="393"/>
      <c r="BD6" s="393" t="s">
        <v>1165</v>
      </c>
      <c r="BE6" s="392">
        <v>8</v>
      </c>
      <c r="BF6" s="393" t="s">
        <v>1166</v>
      </c>
      <c r="BG6" s="393" t="s">
        <v>1167</v>
      </c>
      <c r="BH6" s="394" t="s">
        <v>1168</v>
      </c>
      <c r="BI6" s="393"/>
      <c r="BJ6" s="393" t="s">
        <v>1169</v>
      </c>
      <c r="BK6" s="393" t="s">
        <v>1166</v>
      </c>
      <c r="BL6" s="393" t="s">
        <v>1170</v>
      </c>
      <c r="BM6" s="393" t="s">
        <v>1171</v>
      </c>
      <c r="BN6" s="393" t="s">
        <v>1172</v>
      </c>
      <c r="BO6" s="393" t="s">
        <v>1173</v>
      </c>
      <c r="BP6" s="393" t="s">
        <v>1174</v>
      </c>
      <c r="BQ6" s="393" t="s">
        <v>1165</v>
      </c>
      <c r="BR6" s="393" t="s">
        <v>1175</v>
      </c>
      <c r="BS6" s="393" t="s">
        <v>1176</v>
      </c>
      <c r="BT6" s="393" t="s">
        <v>1177</v>
      </c>
      <c r="BU6" s="393" t="s">
        <v>1178</v>
      </c>
      <c r="BV6" s="393" t="s">
        <v>1179</v>
      </c>
      <c r="BW6" s="393" t="s">
        <v>1180</v>
      </c>
      <c r="BX6" s="393" t="s">
        <v>1181</v>
      </c>
      <c r="BY6" s="393" t="s">
        <v>1182</v>
      </c>
      <c r="BZ6" s="393" t="s">
        <v>1183</v>
      </c>
      <c r="CA6" s="393" t="s">
        <v>1184</v>
      </c>
      <c r="CB6" s="393" t="s">
        <v>1185</v>
      </c>
      <c r="CC6" s="393" t="s">
        <v>1186</v>
      </c>
      <c r="CD6" s="393" t="s">
        <v>1187</v>
      </c>
      <c r="CE6" s="393" t="s">
        <v>1188</v>
      </c>
      <c r="CF6" s="393" t="s">
        <v>1113</v>
      </c>
      <c r="CG6" s="393"/>
      <c r="CH6" s="393"/>
      <c r="CI6" s="393"/>
      <c r="CJ6" s="395"/>
    </row>
    <row r="7" spans="1:120" x14ac:dyDescent="0.2">
      <c r="A7" s="278">
        <f t="shared" si="9"/>
        <v>4</v>
      </c>
      <c r="B7" s="278">
        <f t="shared" si="10"/>
        <v>2</v>
      </c>
      <c r="C7" s="278">
        <f t="shared" si="11"/>
        <v>68</v>
      </c>
      <c r="D7" s="278">
        <f t="shared" si="12"/>
        <v>3</v>
      </c>
      <c r="E7" s="278">
        <f t="shared" si="13"/>
        <v>3</v>
      </c>
      <c r="F7" s="218" t="str">
        <f t="shared" si="14"/>
        <v>CI27314</v>
      </c>
      <c r="G7" s="219" t="str">
        <f t="shared" si="15"/>
        <v>Michelin</v>
      </c>
      <c r="H7" s="220" t="str">
        <f t="shared" si="16"/>
        <v>Kirschner Bert</v>
      </c>
      <c r="I7" s="408" t="str">
        <f t="shared" si="17"/>
        <v>PC Inntal</v>
      </c>
      <c r="J7" s="258" t="str">
        <f t="shared" si="18"/>
        <v>N1171871</v>
      </c>
      <c r="K7" s="257" t="str">
        <f t="shared" si="19"/>
        <v>911 (991) GT3 RS</v>
      </c>
      <c r="L7" s="414">
        <f t="shared" si="20"/>
        <v>27</v>
      </c>
      <c r="M7" s="256" t="str">
        <f t="shared" si="21"/>
        <v>2:07.947</v>
      </c>
      <c r="N7" s="415"/>
      <c r="O7" s="415"/>
      <c r="P7" s="415"/>
      <c r="Q7" s="262">
        <f t="shared" si="22"/>
        <v>84</v>
      </c>
      <c r="R7">
        <f>VLOOKUP(A7,Grunddaten!$H$7:$I$56,2)</f>
        <v>65</v>
      </c>
      <c r="S7" s="244">
        <f t="shared" si="23"/>
        <v>9</v>
      </c>
      <c r="T7" s="283">
        <v>0</v>
      </c>
      <c r="U7" s="416">
        <f t="shared" si="24"/>
        <v>65</v>
      </c>
      <c r="V7" s="416" t="str">
        <f t="shared" si="25"/>
        <v/>
      </c>
      <c r="W7" s="416">
        <f t="shared" si="26"/>
        <v>65</v>
      </c>
      <c r="AA7" s="396">
        <v>68</v>
      </c>
      <c r="AB7" s="397" t="s">
        <v>1098</v>
      </c>
      <c r="AC7" s="396">
        <v>3</v>
      </c>
      <c r="AD7" s="397" t="s">
        <v>1126</v>
      </c>
      <c r="AE7" s="396">
        <v>4</v>
      </c>
      <c r="AF7" s="396">
        <v>2</v>
      </c>
      <c r="AG7" s="397" t="s">
        <v>1099</v>
      </c>
      <c r="AH7" s="396">
        <v>27</v>
      </c>
      <c r="AI7" s="397" t="s">
        <v>512</v>
      </c>
      <c r="AJ7" s="397" t="s">
        <v>513</v>
      </c>
      <c r="AK7" s="396">
        <v>84</v>
      </c>
      <c r="AL7" s="396">
        <v>0</v>
      </c>
      <c r="AM7" s="397" t="s">
        <v>1189</v>
      </c>
      <c r="AN7" s="397"/>
      <c r="AO7" s="397" t="s">
        <v>305</v>
      </c>
      <c r="AP7" s="396">
        <v>0</v>
      </c>
      <c r="AQ7" s="397" t="s">
        <v>1189</v>
      </c>
      <c r="AR7" s="396">
        <v>1</v>
      </c>
      <c r="AS7" s="397" t="s">
        <v>1190</v>
      </c>
      <c r="AT7" s="397" t="s">
        <v>1191</v>
      </c>
      <c r="AU7" s="396">
        <v>1</v>
      </c>
      <c r="AV7" s="397" t="s">
        <v>1192</v>
      </c>
      <c r="AW7" s="397" t="s">
        <v>364</v>
      </c>
      <c r="AX7" s="397" t="s">
        <v>904</v>
      </c>
      <c r="AY7" s="397" t="s">
        <v>905</v>
      </c>
      <c r="AZ7" s="397" t="s">
        <v>305</v>
      </c>
      <c r="BA7" s="396">
        <v>0</v>
      </c>
      <c r="BB7" s="397" t="s">
        <v>641</v>
      </c>
      <c r="BC7" s="397" t="s">
        <v>81</v>
      </c>
      <c r="BD7" s="397" t="s">
        <v>1193</v>
      </c>
      <c r="BE7" s="396">
        <v>22</v>
      </c>
      <c r="BF7" s="397" t="s">
        <v>1194</v>
      </c>
      <c r="BG7" s="397" t="s">
        <v>1195</v>
      </c>
      <c r="BH7" s="402" t="s">
        <v>1196</v>
      </c>
      <c r="BI7" s="397"/>
      <c r="BJ7" s="397" t="s">
        <v>1197</v>
      </c>
      <c r="BK7" s="397" t="s">
        <v>1194</v>
      </c>
      <c r="BL7" s="397" t="s">
        <v>1198</v>
      </c>
      <c r="BM7" s="397" t="s">
        <v>1199</v>
      </c>
      <c r="BN7" s="397" t="s">
        <v>1200</v>
      </c>
      <c r="BO7" s="397" t="s">
        <v>1201</v>
      </c>
      <c r="BP7" s="397" t="s">
        <v>1202</v>
      </c>
      <c r="BQ7" s="397" t="s">
        <v>1203</v>
      </c>
      <c r="BR7" s="397" t="s">
        <v>1204</v>
      </c>
      <c r="BS7" s="397" t="s">
        <v>1205</v>
      </c>
      <c r="BT7" s="397" t="s">
        <v>1206</v>
      </c>
      <c r="BU7" s="397" t="s">
        <v>1207</v>
      </c>
      <c r="BV7" s="397" t="s">
        <v>1208</v>
      </c>
      <c r="BW7" s="397" t="s">
        <v>1209</v>
      </c>
      <c r="BX7" s="397" t="s">
        <v>1210</v>
      </c>
      <c r="BY7" s="397" t="s">
        <v>1211</v>
      </c>
      <c r="BZ7" s="397" t="s">
        <v>1212</v>
      </c>
      <c r="CA7" s="397" t="s">
        <v>1213</v>
      </c>
      <c r="CB7" s="397" t="s">
        <v>1214</v>
      </c>
      <c r="CC7" s="397" t="s">
        <v>1215</v>
      </c>
      <c r="CD7" s="397" t="s">
        <v>1216</v>
      </c>
      <c r="CE7" s="397" t="s">
        <v>1193</v>
      </c>
      <c r="CF7" s="397" t="s">
        <v>1217</v>
      </c>
      <c r="CG7" s="397" t="s">
        <v>1218</v>
      </c>
      <c r="CH7" s="397" t="s">
        <v>1219</v>
      </c>
      <c r="CI7" s="397" t="s">
        <v>1220</v>
      </c>
      <c r="CJ7" s="403" t="s">
        <v>1221</v>
      </c>
    </row>
    <row r="8" spans="1:120" x14ac:dyDescent="0.2">
      <c r="A8" s="278">
        <f t="shared" si="9"/>
        <v>5</v>
      </c>
      <c r="B8" s="278">
        <f t="shared" si="10"/>
        <v>2</v>
      </c>
      <c r="C8" s="278">
        <f t="shared" si="11"/>
        <v>66</v>
      </c>
      <c r="D8" s="278">
        <f t="shared" si="12"/>
        <v>2</v>
      </c>
      <c r="E8" s="278">
        <f t="shared" si="13"/>
        <v>2</v>
      </c>
      <c r="F8" s="218" t="str">
        <f t="shared" si="14"/>
        <v>CR53356</v>
      </c>
      <c r="G8" s="219" t="str">
        <f t="shared" si="15"/>
        <v>Michelin</v>
      </c>
      <c r="H8" s="220" t="str">
        <f t="shared" si="16"/>
        <v>Kramer Ulrich</v>
      </c>
      <c r="I8" s="408" t="str">
        <f t="shared" si="17"/>
        <v>PC Rhein-Main</v>
      </c>
      <c r="J8" s="258" t="str">
        <f t="shared" si="18"/>
        <v>NC1154789</v>
      </c>
      <c r="K8" s="257" t="str">
        <f t="shared" si="19"/>
        <v>997 GT3</v>
      </c>
      <c r="L8" s="414">
        <f t="shared" si="20"/>
        <v>24</v>
      </c>
      <c r="M8" s="256" t="str">
        <f t="shared" si="21"/>
        <v>2:25.458</v>
      </c>
      <c r="N8" s="415"/>
      <c r="O8" s="415"/>
      <c r="P8" s="415"/>
      <c r="Q8" s="262">
        <f t="shared" si="22"/>
        <v>132</v>
      </c>
      <c r="R8">
        <f>VLOOKUP(A8,Grunddaten!$H$7:$I$56,2)</f>
        <v>60</v>
      </c>
      <c r="S8" s="244">
        <f t="shared" si="23"/>
        <v>6</v>
      </c>
      <c r="T8" s="283">
        <v>0</v>
      </c>
      <c r="U8" s="416">
        <f t="shared" si="24"/>
        <v>60</v>
      </c>
      <c r="V8" s="416" t="str">
        <f t="shared" si="25"/>
        <v/>
      </c>
      <c r="W8" s="416">
        <f t="shared" si="26"/>
        <v>60</v>
      </c>
      <c r="AA8" s="392">
        <v>66</v>
      </c>
      <c r="AB8" s="393" t="s">
        <v>1098</v>
      </c>
      <c r="AC8" s="392">
        <v>2</v>
      </c>
      <c r="AD8" s="393" t="s">
        <v>634</v>
      </c>
      <c r="AE8" s="392">
        <v>5</v>
      </c>
      <c r="AF8" s="392">
        <v>2</v>
      </c>
      <c r="AG8" s="393" t="s">
        <v>1099</v>
      </c>
      <c r="AH8" s="392">
        <v>24</v>
      </c>
      <c r="AI8" s="393" t="s">
        <v>512</v>
      </c>
      <c r="AJ8" s="393" t="s">
        <v>513</v>
      </c>
      <c r="AK8" s="392">
        <v>132</v>
      </c>
      <c r="AL8" s="392">
        <v>0</v>
      </c>
      <c r="AM8" s="393" t="s">
        <v>1222</v>
      </c>
      <c r="AN8" s="393"/>
      <c r="AO8" s="393" t="s">
        <v>305</v>
      </c>
      <c r="AP8" s="392">
        <v>0</v>
      </c>
      <c r="AQ8" s="393" t="s">
        <v>1222</v>
      </c>
      <c r="AR8" s="392">
        <v>1</v>
      </c>
      <c r="AS8" s="393" t="s">
        <v>1223</v>
      </c>
      <c r="AT8" s="393" t="s">
        <v>1224</v>
      </c>
      <c r="AU8" s="392">
        <v>1</v>
      </c>
      <c r="AV8" s="393" t="s">
        <v>1225</v>
      </c>
      <c r="AW8" s="393" t="s">
        <v>569</v>
      </c>
      <c r="AX8" s="393" t="s">
        <v>635</v>
      </c>
      <c r="AY8" s="393" t="s">
        <v>898</v>
      </c>
      <c r="AZ8" s="393" t="s">
        <v>305</v>
      </c>
      <c r="BA8" s="392">
        <v>0</v>
      </c>
      <c r="BB8" s="393" t="s">
        <v>397</v>
      </c>
      <c r="BC8" s="393" t="s">
        <v>81</v>
      </c>
      <c r="BD8" s="393" t="s">
        <v>1226</v>
      </c>
      <c r="BE8" s="392">
        <v>23</v>
      </c>
      <c r="BF8" s="393" t="s">
        <v>1227</v>
      </c>
      <c r="BG8" s="393" t="s">
        <v>1228</v>
      </c>
      <c r="BH8" s="394" t="s">
        <v>1229</v>
      </c>
      <c r="BI8" s="393"/>
      <c r="BJ8" s="393" t="s">
        <v>1230</v>
      </c>
      <c r="BK8" s="393" t="s">
        <v>1227</v>
      </c>
      <c r="BL8" s="393" t="s">
        <v>1231</v>
      </c>
      <c r="BM8" s="393" t="s">
        <v>1232</v>
      </c>
      <c r="BN8" s="393" t="s">
        <v>1233</v>
      </c>
      <c r="BO8" s="393" t="s">
        <v>1234</v>
      </c>
      <c r="BP8" s="393" t="s">
        <v>1235</v>
      </c>
      <c r="BQ8" s="393" t="s">
        <v>1236</v>
      </c>
      <c r="BR8" s="393" t="s">
        <v>1237</v>
      </c>
      <c r="BS8" s="393" t="s">
        <v>1238</v>
      </c>
      <c r="BT8" s="393" t="s">
        <v>1239</v>
      </c>
      <c r="BU8" s="393" t="s">
        <v>1240</v>
      </c>
      <c r="BV8" s="393" t="s">
        <v>1241</v>
      </c>
      <c r="BW8" s="393" t="s">
        <v>1242</v>
      </c>
      <c r="BX8" s="393" t="s">
        <v>1243</v>
      </c>
      <c r="BY8" s="393" t="s">
        <v>1244</v>
      </c>
      <c r="BZ8" s="393" t="s">
        <v>1245</v>
      </c>
      <c r="CA8" s="393" t="s">
        <v>1246</v>
      </c>
      <c r="CB8" s="393" t="s">
        <v>1247</v>
      </c>
      <c r="CC8" s="393" t="s">
        <v>1248</v>
      </c>
      <c r="CD8" s="393" t="s">
        <v>1249</v>
      </c>
      <c r="CE8" s="393" t="s">
        <v>1250</v>
      </c>
      <c r="CF8" s="393" t="s">
        <v>1226</v>
      </c>
      <c r="CG8" s="393" t="s">
        <v>1251</v>
      </c>
      <c r="CH8" s="393"/>
      <c r="CI8" s="393"/>
      <c r="CJ8" s="395"/>
    </row>
    <row r="9" spans="1:120" x14ac:dyDescent="0.2">
      <c r="A9" s="278">
        <f t="shared" si="9"/>
        <v>6</v>
      </c>
      <c r="B9" s="278">
        <f t="shared" si="10"/>
        <v>2</v>
      </c>
      <c r="C9" s="278">
        <f t="shared" si="11"/>
        <v>67</v>
      </c>
      <c r="D9" s="278">
        <f t="shared" si="12"/>
        <v>1</v>
      </c>
      <c r="E9" s="278">
        <f t="shared" si="13"/>
        <v>1</v>
      </c>
      <c r="F9" s="218" t="str">
        <f t="shared" si="14"/>
        <v>CI27239</v>
      </c>
      <c r="G9" s="219" t="str">
        <f t="shared" si="15"/>
        <v>Michelin</v>
      </c>
      <c r="H9" s="220" t="str">
        <f t="shared" si="16"/>
        <v>Wittmann Horst</v>
      </c>
      <c r="I9" s="408" t="str">
        <f t="shared" si="17"/>
        <v>PC Inntal</v>
      </c>
      <c r="J9" s="258" t="str">
        <f t="shared" si="18"/>
        <v>1138313</v>
      </c>
      <c r="K9" s="257" t="str">
        <f t="shared" si="19"/>
        <v>Cayman R</v>
      </c>
      <c r="L9" s="414">
        <f t="shared" si="20"/>
        <v>23</v>
      </c>
      <c r="M9" s="256" t="str">
        <f t="shared" si="21"/>
        <v>2:31.259</v>
      </c>
      <c r="N9" s="415"/>
      <c r="O9" s="415"/>
      <c r="P9" s="415"/>
      <c r="Q9" s="262">
        <f t="shared" si="22"/>
        <v>139</v>
      </c>
      <c r="R9">
        <f>VLOOKUP(A9,Grunddaten!$H$7:$I$56,2)</f>
        <v>55</v>
      </c>
      <c r="S9" s="244">
        <f t="shared" si="23"/>
        <v>6</v>
      </c>
      <c r="T9" s="283">
        <v>0</v>
      </c>
      <c r="U9" s="416">
        <f t="shared" si="24"/>
        <v>55</v>
      </c>
      <c r="V9" s="416" t="str">
        <f t="shared" si="25"/>
        <v/>
      </c>
      <c r="W9" s="416">
        <f t="shared" si="26"/>
        <v>55</v>
      </c>
      <c r="AA9" s="396">
        <v>67</v>
      </c>
      <c r="AB9" s="397" t="s">
        <v>1098</v>
      </c>
      <c r="AC9" s="396">
        <v>1</v>
      </c>
      <c r="AD9" s="397" t="s">
        <v>633</v>
      </c>
      <c r="AE9" s="396">
        <v>6</v>
      </c>
      <c r="AF9" s="396">
        <v>2</v>
      </c>
      <c r="AG9" s="397" t="s">
        <v>1099</v>
      </c>
      <c r="AH9" s="396">
        <v>23</v>
      </c>
      <c r="AI9" s="397" t="s">
        <v>512</v>
      </c>
      <c r="AJ9" s="397" t="s">
        <v>513</v>
      </c>
      <c r="AK9" s="396">
        <v>139</v>
      </c>
      <c r="AL9" s="396">
        <v>0</v>
      </c>
      <c r="AM9" s="397" t="s">
        <v>1252</v>
      </c>
      <c r="AN9" s="397"/>
      <c r="AO9" s="397" t="s">
        <v>305</v>
      </c>
      <c r="AP9" s="396">
        <v>0</v>
      </c>
      <c r="AQ9" s="397" t="s">
        <v>1252</v>
      </c>
      <c r="AR9" s="396">
        <v>1</v>
      </c>
      <c r="AS9" s="397" t="s">
        <v>1253</v>
      </c>
      <c r="AT9" s="397" t="s">
        <v>1254</v>
      </c>
      <c r="AU9" s="396">
        <v>1</v>
      </c>
      <c r="AV9" s="397" t="s">
        <v>1255</v>
      </c>
      <c r="AW9" s="397" t="s">
        <v>364</v>
      </c>
      <c r="AX9" s="397" t="s">
        <v>1068</v>
      </c>
      <c r="AY9" s="397" t="s">
        <v>1074</v>
      </c>
      <c r="AZ9" s="397" t="s">
        <v>305</v>
      </c>
      <c r="BA9" s="396">
        <v>0</v>
      </c>
      <c r="BB9" s="397" t="s">
        <v>1077</v>
      </c>
      <c r="BC9" s="397" t="s">
        <v>81</v>
      </c>
      <c r="BD9" s="397" t="s">
        <v>1256</v>
      </c>
      <c r="BE9" s="396">
        <v>9</v>
      </c>
      <c r="BF9" s="397" t="s">
        <v>1257</v>
      </c>
      <c r="BG9" s="397" t="s">
        <v>1258</v>
      </c>
      <c r="BH9" s="402" t="s">
        <v>1259</v>
      </c>
      <c r="BI9" s="397"/>
      <c r="BJ9" s="397" t="s">
        <v>1260</v>
      </c>
      <c r="BK9" s="397" t="s">
        <v>1257</v>
      </c>
      <c r="BL9" s="397" t="s">
        <v>1261</v>
      </c>
      <c r="BM9" s="397" t="s">
        <v>1262</v>
      </c>
      <c r="BN9" s="397" t="s">
        <v>1263</v>
      </c>
      <c r="BO9" s="397" t="s">
        <v>1264</v>
      </c>
      <c r="BP9" s="397" t="s">
        <v>1265</v>
      </c>
      <c r="BQ9" s="397" t="s">
        <v>1266</v>
      </c>
      <c r="BR9" s="397" t="s">
        <v>1256</v>
      </c>
      <c r="BS9" s="397" t="s">
        <v>1267</v>
      </c>
      <c r="BT9" s="397" t="s">
        <v>1268</v>
      </c>
      <c r="BU9" s="397" t="s">
        <v>1269</v>
      </c>
      <c r="BV9" s="397" t="s">
        <v>1270</v>
      </c>
      <c r="BW9" s="397" t="s">
        <v>1271</v>
      </c>
      <c r="BX9" s="397" t="s">
        <v>1272</v>
      </c>
      <c r="BY9" s="397" t="s">
        <v>1273</v>
      </c>
      <c r="BZ9" s="397" t="s">
        <v>1274</v>
      </c>
      <c r="CA9" s="397" t="s">
        <v>1275</v>
      </c>
      <c r="CB9" s="397" t="s">
        <v>1276</v>
      </c>
      <c r="CC9" s="397" t="s">
        <v>1277</v>
      </c>
      <c r="CD9" s="397" t="s">
        <v>1278</v>
      </c>
      <c r="CE9" s="397" t="s">
        <v>1279</v>
      </c>
      <c r="CF9" s="397" t="s">
        <v>1280</v>
      </c>
      <c r="CG9" s="397"/>
      <c r="CH9" s="397"/>
      <c r="CI9" s="397"/>
      <c r="CJ9" s="403"/>
    </row>
    <row r="10" spans="1:120" x14ac:dyDescent="0.2">
      <c r="A10" s="278">
        <f t="shared" si="9"/>
        <v>7</v>
      </c>
      <c r="B10" s="278">
        <f t="shared" si="10"/>
        <v>3</v>
      </c>
      <c r="C10" s="278">
        <f t="shared" si="11"/>
        <v>51</v>
      </c>
      <c r="D10" s="278">
        <f t="shared" si="12"/>
        <v>2</v>
      </c>
      <c r="E10" s="278">
        <f t="shared" si="13"/>
        <v>2</v>
      </c>
      <c r="F10" s="218" t="str">
        <f t="shared" si="14"/>
        <v>CR53349</v>
      </c>
      <c r="G10" s="219" t="str">
        <f t="shared" si="15"/>
        <v>Michelin</v>
      </c>
      <c r="H10" s="220" t="str">
        <f t="shared" si="16"/>
        <v>Friedrich Andreas</v>
      </c>
      <c r="I10" s="408" t="str">
        <f t="shared" si="17"/>
        <v>PC Rhein-Main</v>
      </c>
      <c r="J10" s="258" t="str">
        <f t="shared" si="18"/>
        <v>N1188871</v>
      </c>
      <c r="K10" s="257" t="str">
        <f t="shared" si="19"/>
        <v>997 S</v>
      </c>
      <c r="L10" s="414">
        <f t="shared" si="20"/>
        <v>22</v>
      </c>
      <c r="M10" s="256" t="str">
        <f t="shared" si="21"/>
        <v>2:25.718</v>
      </c>
      <c r="N10" s="415"/>
      <c r="O10" s="415"/>
      <c r="P10" s="415"/>
      <c r="Q10" s="262">
        <f t="shared" si="22"/>
        <v>279</v>
      </c>
      <c r="R10">
        <f>VLOOKUP(A10,Grunddaten!$H$7:$I$56,2)</f>
        <v>50</v>
      </c>
      <c r="S10" s="244">
        <f t="shared" si="23"/>
        <v>6</v>
      </c>
      <c r="T10" s="283">
        <v>0</v>
      </c>
      <c r="U10" s="416">
        <f t="shared" si="24"/>
        <v>50</v>
      </c>
      <c r="V10" s="416" t="str">
        <f t="shared" si="25"/>
        <v/>
      </c>
      <c r="W10" s="416">
        <f t="shared" si="26"/>
        <v>50</v>
      </c>
      <c r="AA10" s="392">
        <v>51</v>
      </c>
      <c r="AB10" s="393" t="s">
        <v>1098</v>
      </c>
      <c r="AC10" s="392">
        <v>2</v>
      </c>
      <c r="AD10" s="393" t="s">
        <v>634</v>
      </c>
      <c r="AE10" s="392">
        <v>7</v>
      </c>
      <c r="AF10" s="392">
        <v>3</v>
      </c>
      <c r="AG10" s="393" t="s">
        <v>1281</v>
      </c>
      <c r="AH10" s="392">
        <v>22</v>
      </c>
      <c r="AI10" s="393" t="s">
        <v>512</v>
      </c>
      <c r="AJ10" s="393" t="s">
        <v>513</v>
      </c>
      <c r="AK10" s="392">
        <v>279</v>
      </c>
      <c r="AL10" s="392">
        <v>0</v>
      </c>
      <c r="AM10" s="393" t="s">
        <v>1282</v>
      </c>
      <c r="AN10" s="393"/>
      <c r="AO10" s="393" t="s">
        <v>305</v>
      </c>
      <c r="AP10" s="392">
        <v>0</v>
      </c>
      <c r="AQ10" s="393" t="s">
        <v>1282</v>
      </c>
      <c r="AR10" s="392">
        <v>1</v>
      </c>
      <c r="AS10" s="393" t="s">
        <v>1283</v>
      </c>
      <c r="AT10" s="393" t="s">
        <v>1284</v>
      </c>
      <c r="AU10" s="392">
        <v>1</v>
      </c>
      <c r="AV10" s="393" t="s">
        <v>1285</v>
      </c>
      <c r="AW10" s="393" t="s">
        <v>569</v>
      </c>
      <c r="AX10" s="393" t="s">
        <v>833</v>
      </c>
      <c r="AY10" s="393" t="s">
        <v>835</v>
      </c>
      <c r="AZ10" s="393" t="s">
        <v>305</v>
      </c>
      <c r="BA10" s="392">
        <v>0</v>
      </c>
      <c r="BB10" s="393" t="s">
        <v>837</v>
      </c>
      <c r="BC10" s="393" t="s">
        <v>81</v>
      </c>
      <c r="BD10" s="393" t="s">
        <v>1286</v>
      </c>
      <c r="BE10" s="392">
        <v>22</v>
      </c>
      <c r="BF10" s="393" t="s">
        <v>1287</v>
      </c>
      <c r="BG10" s="393" t="s">
        <v>1288</v>
      </c>
      <c r="BH10" s="394" t="s">
        <v>1289</v>
      </c>
      <c r="BI10" s="393"/>
      <c r="BJ10" s="393" t="s">
        <v>1290</v>
      </c>
      <c r="BK10" s="393" t="s">
        <v>1287</v>
      </c>
      <c r="BL10" s="393" t="s">
        <v>1291</v>
      </c>
      <c r="BM10" s="393" t="s">
        <v>1292</v>
      </c>
      <c r="BN10" s="393" t="s">
        <v>1293</v>
      </c>
      <c r="BO10" s="393" t="s">
        <v>1294</v>
      </c>
      <c r="BP10" s="393" t="s">
        <v>1295</v>
      </c>
      <c r="BQ10" s="393" t="s">
        <v>1296</v>
      </c>
      <c r="BR10" s="393" t="s">
        <v>1297</v>
      </c>
      <c r="BS10" s="393" t="s">
        <v>1298</v>
      </c>
      <c r="BT10" s="393" t="s">
        <v>1299</v>
      </c>
      <c r="BU10" s="393" t="s">
        <v>1300</v>
      </c>
      <c r="BV10" s="393" t="s">
        <v>1301</v>
      </c>
      <c r="BW10" s="393" t="s">
        <v>1302</v>
      </c>
      <c r="BX10" s="393" t="s">
        <v>1303</v>
      </c>
      <c r="BY10" s="393" t="s">
        <v>1304</v>
      </c>
      <c r="BZ10" s="393" t="s">
        <v>1305</v>
      </c>
      <c r="CA10" s="393" t="s">
        <v>1306</v>
      </c>
      <c r="CB10" s="393" t="s">
        <v>1307</v>
      </c>
      <c r="CC10" s="393" t="s">
        <v>1308</v>
      </c>
      <c r="CD10" s="393" t="s">
        <v>1309</v>
      </c>
      <c r="CE10" s="393" t="s">
        <v>1286</v>
      </c>
      <c r="CF10" s="393"/>
      <c r="CG10" s="393"/>
      <c r="CH10" s="393"/>
      <c r="CI10" s="393"/>
      <c r="CJ10" s="395"/>
    </row>
    <row r="11" spans="1:120" x14ac:dyDescent="0.2">
      <c r="A11" s="278">
        <f t="shared" si="9"/>
        <v>8</v>
      </c>
      <c r="B11" s="278">
        <f t="shared" si="10"/>
        <v>3</v>
      </c>
      <c r="C11" s="278">
        <f t="shared" si="11"/>
        <v>54</v>
      </c>
      <c r="D11" s="278">
        <f t="shared" si="12"/>
        <v>1</v>
      </c>
      <c r="E11" s="278">
        <f t="shared" si="13"/>
        <v>1</v>
      </c>
      <c r="F11" s="218" t="str">
        <f t="shared" si="14"/>
        <v>CR53365</v>
      </c>
      <c r="G11" s="219" t="str">
        <f t="shared" si="15"/>
        <v>Michelin</v>
      </c>
      <c r="H11" s="220" t="str">
        <f t="shared" si="16"/>
        <v>Rabehl Dirk</v>
      </c>
      <c r="I11" s="408" t="str">
        <f t="shared" si="17"/>
        <v>PC Rhein-Main</v>
      </c>
      <c r="J11" s="258" t="str">
        <f t="shared" si="18"/>
        <v>NA1121235</v>
      </c>
      <c r="K11" s="257" t="str">
        <f t="shared" si="19"/>
        <v>968 CS</v>
      </c>
      <c r="L11" s="414">
        <f t="shared" si="20"/>
        <v>24</v>
      </c>
      <c r="M11" s="256" t="str">
        <f t="shared" si="21"/>
        <v>2:22.607</v>
      </c>
      <c r="N11" s="415"/>
      <c r="O11" s="415"/>
      <c r="P11" s="415"/>
      <c r="Q11" s="262">
        <f t="shared" si="22"/>
        <v>355</v>
      </c>
      <c r="R11">
        <f>VLOOKUP(A11,Grunddaten!$H$7:$I$56,2)</f>
        <v>46</v>
      </c>
      <c r="S11" s="244">
        <f t="shared" si="23"/>
        <v>6</v>
      </c>
      <c r="T11" s="283">
        <v>0</v>
      </c>
      <c r="U11" s="416">
        <f t="shared" si="24"/>
        <v>46</v>
      </c>
      <c r="V11" s="416" t="str">
        <f t="shared" si="25"/>
        <v/>
      </c>
      <c r="W11" s="416">
        <f t="shared" si="26"/>
        <v>46</v>
      </c>
      <c r="AA11" s="396">
        <v>54</v>
      </c>
      <c r="AB11" s="397" t="s">
        <v>1098</v>
      </c>
      <c r="AC11" s="396">
        <v>1</v>
      </c>
      <c r="AD11" s="397" t="s">
        <v>633</v>
      </c>
      <c r="AE11" s="396">
        <v>8</v>
      </c>
      <c r="AF11" s="396">
        <v>3</v>
      </c>
      <c r="AG11" s="397" t="s">
        <v>1099</v>
      </c>
      <c r="AH11" s="396">
        <v>24</v>
      </c>
      <c r="AI11" s="397" t="s">
        <v>512</v>
      </c>
      <c r="AJ11" s="397" t="s">
        <v>513</v>
      </c>
      <c r="AK11" s="396">
        <v>355</v>
      </c>
      <c r="AL11" s="396">
        <v>0</v>
      </c>
      <c r="AM11" s="397" t="s">
        <v>1310</v>
      </c>
      <c r="AN11" s="397"/>
      <c r="AO11" s="397" t="s">
        <v>305</v>
      </c>
      <c r="AP11" s="396">
        <v>0</v>
      </c>
      <c r="AQ11" s="397" t="s">
        <v>1311</v>
      </c>
      <c r="AR11" s="396">
        <v>1</v>
      </c>
      <c r="AS11" s="397" t="s">
        <v>1312</v>
      </c>
      <c r="AT11" s="397" t="s">
        <v>1313</v>
      </c>
      <c r="AU11" s="396">
        <v>1</v>
      </c>
      <c r="AV11" s="397" t="s">
        <v>1314</v>
      </c>
      <c r="AW11" s="397" t="s">
        <v>569</v>
      </c>
      <c r="AX11" s="397" t="s">
        <v>907</v>
      </c>
      <c r="AY11" s="397" t="s">
        <v>1315</v>
      </c>
      <c r="AZ11" s="397" t="s">
        <v>305</v>
      </c>
      <c r="BA11" s="396">
        <v>0</v>
      </c>
      <c r="BB11" s="397" t="s">
        <v>514</v>
      </c>
      <c r="BC11" s="397" t="s">
        <v>81</v>
      </c>
      <c r="BD11" s="397" t="s">
        <v>1316</v>
      </c>
      <c r="BE11" s="396">
        <v>21</v>
      </c>
      <c r="BF11" s="397" t="s">
        <v>1317</v>
      </c>
      <c r="BG11" s="397" t="s">
        <v>1318</v>
      </c>
      <c r="BH11" s="402" t="s">
        <v>1319</v>
      </c>
      <c r="BI11" s="397"/>
      <c r="BJ11" s="397" t="s">
        <v>1320</v>
      </c>
      <c r="BK11" s="397" t="s">
        <v>1317</v>
      </c>
      <c r="BL11" s="397" t="s">
        <v>1321</v>
      </c>
      <c r="BM11" s="397" t="s">
        <v>1322</v>
      </c>
      <c r="BN11" s="397" t="s">
        <v>1323</v>
      </c>
      <c r="BO11" s="397" t="s">
        <v>1324</v>
      </c>
      <c r="BP11" s="397" t="s">
        <v>1325</v>
      </c>
      <c r="BQ11" s="397" t="s">
        <v>1326</v>
      </c>
      <c r="BR11" s="397" t="s">
        <v>1327</v>
      </c>
      <c r="BS11" s="397" t="s">
        <v>1328</v>
      </c>
      <c r="BT11" s="397" t="s">
        <v>1329</v>
      </c>
      <c r="BU11" s="397" t="s">
        <v>1330</v>
      </c>
      <c r="BV11" s="397" t="s">
        <v>1331</v>
      </c>
      <c r="BW11" s="397" t="s">
        <v>1332</v>
      </c>
      <c r="BX11" s="397" t="s">
        <v>1333</v>
      </c>
      <c r="BY11" s="397" t="s">
        <v>1334</v>
      </c>
      <c r="BZ11" s="397" t="s">
        <v>1335</v>
      </c>
      <c r="CA11" s="397" t="s">
        <v>1336</v>
      </c>
      <c r="CB11" s="397" t="s">
        <v>1337</v>
      </c>
      <c r="CC11" s="397" t="s">
        <v>1338</v>
      </c>
      <c r="CD11" s="397" t="s">
        <v>1316</v>
      </c>
      <c r="CE11" s="397" t="s">
        <v>1033</v>
      </c>
      <c r="CF11" s="397" t="s">
        <v>1339</v>
      </c>
      <c r="CG11" s="397" t="s">
        <v>1340</v>
      </c>
      <c r="CH11" s="397"/>
      <c r="CI11" s="397"/>
      <c r="CJ11" s="403"/>
    </row>
    <row r="12" spans="1:120" x14ac:dyDescent="0.2">
      <c r="A12" s="278">
        <f t="shared" si="9"/>
        <v>8</v>
      </c>
      <c r="B12" s="278">
        <f t="shared" si="10"/>
        <v>3</v>
      </c>
      <c r="C12" s="278">
        <f t="shared" si="11"/>
        <v>54</v>
      </c>
      <c r="D12" s="278">
        <f t="shared" si="12"/>
        <v>1</v>
      </c>
      <c r="E12" s="278">
        <f t="shared" si="13"/>
        <v>1</v>
      </c>
      <c r="F12" s="218" t="str">
        <f t="shared" si="14"/>
        <v>Gast Diehl Florian</v>
      </c>
      <c r="G12" s="219" t="str">
        <f t="shared" si="15"/>
        <v>Michelin</v>
      </c>
      <c r="H12" s="220" t="str">
        <f t="shared" si="16"/>
        <v>Diehl Florian</v>
      </c>
      <c r="I12" s="408" t="str">
        <f t="shared" si="17"/>
        <v>Gast</v>
      </c>
      <c r="J12" s="258" t="str">
        <f t="shared" si="18"/>
        <v>IntD1134241</v>
      </c>
      <c r="K12" s="257" t="str">
        <f t="shared" si="19"/>
        <v>968 CS</v>
      </c>
      <c r="L12" s="414">
        <f t="shared" si="20"/>
        <v>24</v>
      </c>
      <c r="M12" s="256" t="str">
        <f t="shared" si="21"/>
        <v>2:22.607</v>
      </c>
      <c r="N12" s="415"/>
      <c r="O12" s="415"/>
      <c r="P12" s="415"/>
      <c r="Q12" s="262">
        <f t="shared" si="22"/>
        <v>355</v>
      </c>
      <c r="R12">
        <f>VLOOKUP(A12,Grunddaten!$H$7:$I$56,2)</f>
        <v>46</v>
      </c>
      <c r="S12" s="244">
        <f t="shared" si="23"/>
        <v>6</v>
      </c>
      <c r="T12" s="283">
        <v>0</v>
      </c>
      <c r="U12" s="416">
        <f t="shared" si="24"/>
        <v>46</v>
      </c>
      <c r="V12" s="416" t="str">
        <f t="shared" si="25"/>
        <v/>
      </c>
      <c r="W12" s="416">
        <f t="shared" si="26"/>
        <v>46</v>
      </c>
      <c r="AA12" s="392">
        <v>54</v>
      </c>
      <c r="AB12" s="393" t="s">
        <v>1098</v>
      </c>
      <c r="AC12" s="392">
        <v>1</v>
      </c>
      <c r="AD12" s="393" t="s">
        <v>633</v>
      </c>
      <c r="AE12" s="392">
        <v>8</v>
      </c>
      <c r="AF12" s="392">
        <v>3</v>
      </c>
      <c r="AG12" s="393" t="s">
        <v>1099</v>
      </c>
      <c r="AH12" s="392">
        <v>24</v>
      </c>
      <c r="AI12" s="393" t="s">
        <v>512</v>
      </c>
      <c r="AJ12" s="393" t="s">
        <v>513</v>
      </c>
      <c r="AK12" s="392">
        <v>355</v>
      </c>
      <c r="AL12" s="392">
        <v>0</v>
      </c>
      <c r="AM12" s="393" t="s">
        <v>1310</v>
      </c>
      <c r="AN12" s="393"/>
      <c r="AO12" s="393" t="s">
        <v>305</v>
      </c>
      <c r="AP12" s="392">
        <v>0</v>
      </c>
      <c r="AQ12" s="393" t="s">
        <v>1341</v>
      </c>
      <c r="AR12" s="392">
        <v>2</v>
      </c>
      <c r="AS12" s="393" t="s">
        <v>1342</v>
      </c>
      <c r="AT12" s="393" t="s">
        <v>1343</v>
      </c>
      <c r="AU12" s="392">
        <v>2</v>
      </c>
      <c r="AV12" s="393" t="s">
        <v>1344</v>
      </c>
      <c r="AW12" s="393"/>
      <c r="AX12" s="393"/>
      <c r="AY12" s="393" t="s">
        <v>1075</v>
      </c>
      <c r="AZ12" s="393" t="s">
        <v>305</v>
      </c>
      <c r="BA12" s="392">
        <v>0</v>
      </c>
      <c r="BB12" s="393" t="s">
        <v>514</v>
      </c>
      <c r="BC12" s="393" t="s">
        <v>81</v>
      </c>
      <c r="BD12" s="393" t="s">
        <v>1316</v>
      </c>
      <c r="BE12" s="392">
        <v>21</v>
      </c>
      <c r="BF12" s="393" t="s">
        <v>1317</v>
      </c>
      <c r="BG12" s="393" t="s">
        <v>1318</v>
      </c>
      <c r="BH12" s="394" t="s">
        <v>1319</v>
      </c>
      <c r="BI12" s="393"/>
      <c r="BJ12" s="393" t="s">
        <v>1320</v>
      </c>
      <c r="BK12" s="393" t="s">
        <v>1317</v>
      </c>
      <c r="BL12" s="393" t="s">
        <v>1321</v>
      </c>
      <c r="BM12" s="393" t="s">
        <v>1322</v>
      </c>
      <c r="BN12" s="393" t="s">
        <v>1323</v>
      </c>
      <c r="BO12" s="393" t="s">
        <v>1324</v>
      </c>
      <c r="BP12" s="393" t="s">
        <v>1325</v>
      </c>
      <c r="BQ12" s="393" t="s">
        <v>1326</v>
      </c>
      <c r="BR12" s="393" t="s">
        <v>1327</v>
      </c>
      <c r="BS12" s="393" t="s">
        <v>1328</v>
      </c>
      <c r="BT12" s="393" t="s">
        <v>1329</v>
      </c>
      <c r="BU12" s="393" t="s">
        <v>1330</v>
      </c>
      <c r="BV12" s="393" t="s">
        <v>1331</v>
      </c>
      <c r="BW12" s="393" t="s">
        <v>1332</v>
      </c>
      <c r="BX12" s="393" t="s">
        <v>1333</v>
      </c>
      <c r="BY12" s="393" t="s">
        <v>1334</v>
      </c>
      <c r="BZ12" s="393" t="s">
        <v>1335</v>
      </c>
      <c r="CA12" s="393" t="s">
        <v>1336</v>
      </c>
      <c r="CB12" s="393" t="s">
        <v>1337</v>
      </c>
      <c r="CC12" s="393" t="s">
        <v>1338</v>
      </c>
      <c r="CD12" s="393" t="s">
        <v>1316</v>
      </c>
      <c r="CE12" s="393" t="s">
        <v>1033</v>
      </c>
      <c r="CF12" s="393" t="s">
        <v>1339</v>
      </c>
      <c r="CG12" s="393" t="s">
        <v>1340</v>
      </c>
      <c r="CH12" s="393"/>
      <c r="CI12" s="393"/>
      <c r="CJ12" s="395"/>
    </row>
    <row r="13" spans="1:120" x14ac:dyDescent="0.2">
      <c r="A13" s="278">
        <f t="shared" si="9"/>
        <v>9</v>
      </c>
      <c r="B13" s="278">
        <f t="shared" si="10"/>
        <v>3</v>
      </c>
      <c r="C13" s="278">
        <f t="shared" si="11"/>
        <v>64</v>
      </c>
      <c r="D13" s="278">
        <f t="shared" si="12"/>
        <v>3</v>
      </c>
      <c r="E13" s="278">
        <f t="shared" si="13"/>
        <v>3</v>
      </c>
      <c r="F13" s="218" t="str">
        <f t="shared" si="14"/>
        <v>CS62661</v>
      </c>
      <c r="G13" s="219" t="str">
        <f t="shared" si="15"/>
        <v>Michelin</v>
      </c>
      <c r="H13" s="220" t="str">
        <f t="shared" si="16"/>
        <v>Kohm Dieter</v>
      </c>
      <c r="I13" s="408" t="str">
        <f t="shared" si="17"/>
        <v>PC Schwaben</v>
      </c>
      <c r="J13" s="258" t="str">
        <f t="shared" si="18"/>
        <v>N1128727</v>
      </c>
      <c r="K13" s="257" t="str">
        <f t="shared" si="19"/>
        <v>911 (991) GT3 4.0</v>
      </c>
      <c r="L13" s="414">
        <f t="shared" si="20"/>
        <v>20</v>
      </c>
      <c r="M13" s="256" t="str">
        <f t="shared" si="21"/>
        <v>2:14.872</v>
      </c>
      <c r="N13" s="415"/>
      <c r="O13" s="415"/>
      <c r="P13" s="415"/>
      <c r="Q13" s="262">
        <f t="shared" si="22"/>
        <v>557</v>
      </c>
      <c r="R13">
        <f>VLOOKUP(A13,Grunddaten!$H$7:$I$56,2)</f>
        <v>43</v>
      </c>
      <c r="S13" s="244">
        <f t="shared" si="23"/>
        <v>9</v>
      </c>
      <c r="T13" s="283">
        <v>0</v>
      </c>
      <c r="U13" s="416">
        <f t="shared" si="24"/>
        <v>43</v>
      </c>
      <c r="V13" s="416" t="str">
        <f t="shared" si="25"/>
        <v/>
      </c>
      <c r="W13" s="416">
        <f t="shared" si="26"/>
        <v>43</v>
      </c>
      <c r="AA13" s="396">
        <v>64</v>
      </c>
      <c r="AB13" s="397" t="s">
        <v>1098</v>
      </c>
      <c r="AC13" s="396">
        <v>3</v>
      </c>
      <c r="AD13" s="397" t="s">
        <v>1126</v>
      </c>
      <c r="AE13" s="396">
        <v>9</v>
      </c>
      <c r="AF13" s="396">
        <v>3</v>
      </c>
      <c r="AG13" s="397" t="s">
        <v>1281</v>
      </c>
      <c r="AH13" s="396">
        <v>20</v>
      </c>
      <c r="AI13" s="397" t="s">
        <v>512</v>
      </c>
      <c r="AJ13" s="397" t="s">
        <v>513</v>
      </c>
      <c r="AK13" s="396">
        <v>557</v>
      </c>
      <c r="AL13" s="396">
        <v>0</v>
      </c>
      <c r="AM13" s="397" t="s">
        <v>1345</v>
      </c>
      <c r="AN13" s="397"/>
      <c r="AO13" s="397" t="s">
        <v>305</v>
      </c>
      <c r="AP13" s="396">
        <v>0</v>
      </c>
      <c r="AQ13" s="397" t="s">
        <v>1345</v>
      </c>
      <c r="AR13" s="396">
        <v>1</v>
      </c>
      <c r="AS13" s="397" t="s">
        <v>841</v>
      </c>
      <c r="AT13" s="397" t="s">
        <v>1346</v>
      </c>
      <c r="AU13" s="396">
        <v>1</v>
      </c>
      <c r="AV13" s="397" t="s">
        <v>1347</v>
      </c>
      <c r="AW13" s="397" t="s">
        <v>398</v>
      </c>
      <c r="AX13" s="397" t="s">
        <v>1063</v>
      </c>
      <c r="AY13" s="397" t="s">
        <v>661</v>
      </c>
      <c r="AZ13" s="397" t="s">
        <v>305</v>
      </c>
      <c r="BA13" s="396">
        <v>0</v>
      </c>
      <c r="BB13" s="397" t="s">
        <v>602</v>
      </c>
      <c r="BC13" s="397" t="s">
        <v>81</v>
      </c>
      <c r="BD13" s="397" t="s">
        <v>1348</v>
      </c>
      <c r="BE13" s="396">
        <v>19</v>
      </c>
      <c r="BF13" s="397" t="s">
        <v>1349</v>
      </c>
      <c r="BG13" s="397" t="s">
        <v>1350</v>
      </c>
      <c r="BH13" s="402" t="s">
        <v>1351</v>
      </c>
      <c r="BI13" s="397"/>
      <c r="BJ13" s="397" t="s">
        <v>1352</v>
      </c>
      <c r="BK13" s="397" t="s">
        <v>1349</v>
      </c>
      <c r="BL13" s="397" t="s">
        <v>1353</v>
      </c>
      <c r="BM13" s="397" t="s">
        <v>1354</v>
      </c>
      <c r="BN13" s="397" t="s">
        <v>1355</v>
      </c>
      <c r="BO13" s="397" t="s">
        <v>1356</v>
      </c>
      <c r="BP13" s="397" t="s">
        <v>1357</v>
      </c>
      <c r="BQ13" s="397" t="s">
        <v>1358</v>
      </c>
      <c r="BR13" s="397" t="s">
        <v>1359</v>
      </c>
      <c r="BS13" s="397" t="s">
        <v>1360</v>
      </c>
      <c r="BT13" s="397" t="s">
        <v>1361</v>
      </c>
      <c r="BU13" s="397" t="s">
        <v>1362</v>
      </c>
      <c r="BV13" s="397" t="s">
        <v>1363</v>
      </c>
      <c r="BW13" s="397" t="s">
        <v>1364</v>
      </c>
      <c r="BX13" s="397" t="s">
        <v>1365</v>
      </c>
      <c r="BY13" s="397" t="s">
        <v>1366</v>
      </c>
      <c r="BZ13" s="397" t="s">
        <v>1367</v>
      </c>
      <c r="CA13" s="397" t="s">
        <v>1368</v>
      </c>
      <c r="CB13" s="397" t="s">
        <v>1348</v>
      </c>
      <c r="CC13" s="397" t="s">
        <v>1369</v>
      </c>
      <c r="CD13" s="397"/>
      <c r="CE13" s="397"/>
      <c r="CF13" s="397"/>
      <c r="CG13" s="397"/>
      <c r="CH13" s="397"/>
      <c r="CI13" s="397"/>
      <c r="CJ13" s="403"/>
    </row>
    <row r="14" spans="1:120" x14ac:dyDescent="0.2">
      <c r="A14" s="278">
        <f t="shared" si="9"/>
        <v>10</v>
      </c>
      <c r="B14" s="278">
        <f t="shared" si="10"/>
        <v>4</v>
      </c>
      <c r="C14" s="278">
        <f t="shared" si="11"/>
        <v>65</v>
      </c>
      <c r="D14" s="278">
        <f t="shared" si="12"/>
        <v>2</v>
      </c>
      <c r="E14" s="278">
        <f t="shared" si="13"/>
        <v>2</v>
      </c>
      <c r="F14" s="218" t="str">
        <f t="shared" si="14"/>
        <v>ET21004</v>
      </c>
      <c r="G14" s="219" t="str">
        <f t="shared" si="15"/>
        <v/>
      </c>
      <c r="H14" s="220" t="str">
        <f t="shared" si="16"/>
        <v>Töpel Thorsten</v>
      </c>
      <c r="I14" s="408" t="str">
        <f t="shared" si="17"/>
        <v>PCD</v>
      </c>
      <c r="J14" s="258">
        <f t="shared" si="18"/>
        <v>0</v>
      </c>
      <c r="K14" s="257" t="str">
        <f t="shared" si="19"/>
        <v>911 (991) Coupe</v>
      </c>
      <c r="L14" s="414">
        <f t="shared" si="20"/>
        <v>24</v>
      </c>
      <c r="M14" s="256" t="str">
        <f t="shared" si="21"/>
        <v>2:21.812</v>
      </c>
      <c r="N14" s="415"/>
      <c r="O14" s="415"/>
      <c r="P14" s="415"/>
      <c r="Q14" s="262">
        <f t="shared" si="22"/>
        <v>566</v>
      </c>
      <c r="R14">
        <f>VLOOKUP(A14,Grunddaten!$H$7:$I$56,2)</f>
        <v>40</v>
      </c>
      <c r="S14" s="244">
        <f t="shared" si="23"/>
        <v>6</v>
      </c>
      <c r="T14" s="283">
        <v>0</v>
      </c>
      <c r="U14" s="416">
        <f t="shared" si="24"/>
        <v>40</v>
      </c>
      <c r="V14" s="416" t="str">
        <f t="shared" si="25"/>
        <v/>
      </c>
      <c r="W14" s="416">
        <f t="shared" si="26"/>
        <v>0</v>
      </c>
      <c r="AA14" s="392">
        <v>65</v>
      </c>
      <c r="AB14" s="393" t="s">
        <v>1098</v>
      </c>
      <c r="AC14" s="392">
        <v>2</v>
      </c>
      <c r="AD14" s="393" t="s">
        <v>634</v>
      </c>
      <c r="AE14" s="392">
        <v>10</v>
      </c>
      <c r="AF14" s="392">
        <v>4</v>
      </c>
      <c r="AG14" s="393" t="s">
        <v>1281</v>
      </c>
      <c r="AH14" s="392">
        <v>24</v>
      </c>
      <c r="AI14" s="393" t="s">
        <v>512</v>
      </c>
      <c r="AJ14" s="393" t="s">
        <v>513</v>
      </c>
      <c r="AK14" s="392">
        <v>566</v>
      </c>
      <c r="AL14" s="392">
        <v>0</v>
      </c>
      <c r="AM14" s="393" t="s">
        <v>1370</v>
      </c>
      <c r="AN14" s="393"/>
      <c r="AO14" s="393" t="s">
        <v>305</v>
      </c>
      <c r="AP14" s="392">
        <v>0</v>
      </c>
      <c r="AQ14" s="393" t="s">
        <v>1370</v>
      </c>
      <c r="AR14" s="392">
        <v>1</v>
      </c>
      <c r="AS14" s="393" t="s">
        <v>1371</v>
      </c>
      <c r="AT14" s="393" t="s">
        <v>1372</v>
      </c>
      <c r="AU14" s="392">
        <v>1</v>
      </c>
      <c r="AV14" s="393" t="s">
        <v>1373</v>
      </c>
      <c r="AW14" s="393" t="s">
        <v>58</v>
      </c>
      <c r="AX14" s="393" t="s">
        <v>1067</v>
      </c>
      <c r="AY14" s="393"/>
      <c r="AZ14" s="393" t="s">
        <v>305</v>
      </c>
      <c r="BA14" s="392">
        <v>0</v>
      </c>
      <c r="BB14" s="393" t="s">
        <v>823</v>
      </c>
      <c r="BC14" s="393"/>
      <c r="BD14" s="393" t="s">
        <v>1374</v>
      </c>
      <c r="BE14" s="392">
        <v>24</v>
      </c>
      <c r="BF14" s="393" t="s">
        <v>1375</v>
      </c>
      <c r="BG14" s="393" t="s">
        <v>1376</v>
      </c>
      <c r="BH14" s="394" t="s">
        <v>1377</v>
      </c>
      <c r="BI14" s="393"/>
      <c r="BJ14" s="393" t="s">
        <v>1378</v>
      </c>
      <c r="BK14" s="393" t="s">
        <v>1375</v>
      </c>
      <c r="BL14" s="393" t="s">
        <v>1379</v>
      </c>
      <c r="BM14" s="393" t="s">
        <v>1380</v>
      </c>
      <c r="BN14" s="393" t="s">
        <v>1381</v>
      </c>
      <c r="BO14" s="393" t="s">
        <v>1382</v>
      </c>
      <c r="BP14" s="393" t="s">
        <v>1383</v>
      </c>
      <c r="BQ14" s="393" t="s">
        <v>1384</v>
      </c>
      <c r="BR14" s="393" t="s">
        <v>1385</v>
      </c>
      <c r="BS14" s="393" t="s">
        <v>1386</v>
      </c>
      <c r="BT14" s="393" t="s">
        <v>1387</v>
      </c>
      <c r="BU14" s="393" t="s">
        <v>1388</v>
      </c>
      <c r="BV14" s="393" t="s">
        <v>1389</v>
      </c>
      <c r="BW14" s="393" t="s">
        <v>1390</v>
      </c>
      <c r="BX14" s="393" t="s">
        <v>1391</v>
      </c>
      <c r="BY14" s="393" t="s">
        <v>1392</v>
      </c>
      <c r="BZ14" s="393" t="s">
        <v>1393</v>
      </c>
      <c r="CA14" s="393" t="s">
        <v>1394</v>
      </c>
      <c r="CB14" s="393" t="s">
        <v>1395</v>
      </c>
      <c r="CC14" s="393" t="s">
        <v>1396</v>
      </c>
      <c r="CD14" s="393" t="s">
        <v>1397</v>
      </c>
      <c r="CE14" s="393" t="s">
        <v>1398</v>
      </c>
      <c r="CF14" s="393" t="s">
        <v>1399</v>
      </c>
      <c r="CG14" s="393" t="s">
        <v>1374</v>
      </c>
      <c r="CH14" s="393"/>
      <c r="CI14" s="393"/>
      <c r="CJ14" s="395"/>
    </row>
    <row r="15" spans="1:120" x14ac:dyDescent="0.2">
      <c r="A15" s="278">
        <f t="shared" si="9"/>
        <v>11</v>
      </c>
      <c r="B15" s="278">
        <f t="shared" si="10"/>
        <v>5</v>
      </c>
      <c r="C15" s="278">
        <f t="shared" si="11"/>
        <v>62</v>
      </c>
      <c r="D15" s="278">
        <f t="shared" si="12"/>
        <v>2</v>
      </c>
      <c r="E15" s="278">
        <f t="shared" si="13"/>
        <v>2</v>
      </c>
      <c r="F15" s="218" t="str">
        <f t="shared" si="14"/>
        <v>CO47133</v>
      </c>
      <c r="G15" s="219" t="str">
        <f t="shared" si="15"/>
        <v>Michelin</v>
      </c>
      <c r="H15" s="220" t="str">
        <f t="shared" si="16"/>
        <v>Ernst Johann-Hinrich</v>
      </c>
      <c r="I15" s="408" t="str">
        <f t="shared" si="17"/>
        <v>PC Ortenau</v>
      </c>
      <c r="J15" s="258" t="str">
        <f t="shared" si="18"/>
        <v>NCP1061823</v>
      </c>
      <c r="K15" s="257" t="str">
        <f t="shared" si="19"/>
        <v>996 GT3</v>
      </c>
      <c r="L15" s="414">
        <f t="shared" si="20"/>
        <v>21</v>
      </c>
      <c r="M15" s="256" t="str">
        <f t="shared" si="21"/>
        <v>2:23.906</v>
      </c>
      <c r="N15" s="415"/>
      <c r="O15" s="415"/>
      <c r="P15" s="415"/>
      <c r="Q15" s="262">
        <f t="shared" si="22"/>
        <v>639</v>
      </c>
      <c r="R15">
        <f>VLOOKUP(A15,Grunddaten!$H$7:$I$56,2)</f>
        <v>39</v>
      </c>
      <c r="S15" s="244">
        <f t="shared" si="23"/>
        <v>6</v>
      </c>
      <c r="T15" s="283">
        <v>0</v>
      </c>
      <c r="U15" s="416">
        <f t="shared" si="24"/>
        <v>39</v>
      </c>
      <c r="V15" s="416" t="str">
        <f t="shared" si="25"/>
        <v/>
      </c>
      <c r="W15" s="416">
        <f t="shared" si="26"/>
        <v>39</v>
      </c>
      <c r="AA15" s="396">
        <v>62</v>
      </c>
      <c r="AB15" s="397" t="s">
        <v>1098</v>
      </c>
      <c r="AC15" s="396">
        <v>2</v>
      </c>
      <c r="AD15" s="397" t="s">
        <v>634</v>
      </c>
      <c r="AE15" s="396">
        <v>11</v>
      </c>
      <c r="AF15" s="396">
        <v>5</v>
      </c>
      <c r="AG15" s="397" t="s">
        <v>1281</v>
      </c>
      <c r="AH15" s="396">
        <v>21</v>
      </c>
      <c r="AI15" s="397" t="s">
        <v>512</v>
      </c>
      <c r="AJ15" s="397" t="s">
        <v>513</v>
      </c>
      <c r="AK15" s="396">
        <v>639</v>
      </c>
      <c r="AL15" s="396">
        <v>0</v>
      </c>
      <c r="AM15" s="397" t="s">
        <v>1400</v>
      </c>
      <c r="AN15" s="397"/>
      <c r="AO15" s="397" t="s">
        <v>305</v>
      </c>
      <c r="AP15" s="396">
        <v>0</v>
      </c>
      <c r="AQ15" s="397" t="s">
        <v>1400</v>
      </c>
      <c r="AR15" s="396">
        <v>1</v>
      </c>
      <c r="AS15" s="397" t="s">
        <v>1401</v>
      </c>
      <c r="AT15" s="397" t="s">
        <v>1402</v>
      </c>
      <c r="AU15" s="396">
        <v>1</v>
      </c>
      <c r="AV15" s="397" t="s">
        <v>1403</v>
      </c>
      <c r="AW15" s="397" t="s">
        <v>1020</v>
      </c>
      <c r="AX15" s="397" t="s">
        <v>1021</v>
      </c>
      <c r="AY15" s="397" t="s">
        <v>1027</v>
      </c>
      <c r="AZ15" s="397" t="s">
        <v>305</v>
      </c>
      <c r="BA15" s="396">
        <v>0</v>
      </c>
      <c r="BB15" s="397" t="s">
        <v>906</v>
      </c>
      <c r="BC15" s="397" t="s">
        <v>81</v>
      </c>
      <c r="BD15" s="397" t="s">
        <v>1404</v>
      </c>
      <c r="BE15" s="396">
        <v>20</v>
      </c>
      <c r="BF15" s="397" t="s">
        <v>1405</v>
      </c>
      <c r="BG15" s="397" t="s">
        <v>1406</v>
      </c>
      <c r="BH15" s="402" t="s">
        <v>1407</v>
      </c>
      <c r="BI15" s="397"/>
      <c r="BJ15" s="397" t="s">
        <v>1408</v>
      </c>
      <c r="BK15" s="397" t="s">
        <v>1405</v>
      </c>
      <c r="BL15" s="397" t="s">
        <v>1409</v>
      </c>
      <c r="BM15" s="397" t="s">
        <v>1410</v>
      </c>
      <c r="BN15" s="397" t="s">
        <v>1411</v>
      </c>
      <c r="BO15" s="397" t="s">
        <v>1412</v>
      </c>
      <c r="BP15" s="397" t="s">
        <v>1413</v>
      </c>
      <c r="BQ15" s="397" t="s">
        <v>1414</v>
      </c>
      <c r="BR15" s="397" t="s">
        <v>1415</v>
      </c>
      <c r="BS15" s="397" t="s">
        <v>1416</v>
      </c>
      <c r="BT15" s="397" t="s">
        <v>1417</v>
      </c>
      <c r="BU15" s="397" t="s">
        <v>1418</v>
      </c>
      <c r="BV15" s="397" t="s">
        <v>1419</v>
      </c>
      <c r="BW15" s="397" t="s">
        <v>1420</v>
      </c>
      <c r="BX15" s="397" t="s">
        <v>1421</v>
      </c>
      <c r="BY15" s="397" t="s">
        <v>1422</v>
      </c>
      <c r="BZ15" s="397" t="s">
        <v>1423</v>
      </c>
      <c r="CA15" s="397" t="s">
        <v>1424</v>
      </c>
      <c r="CB15" s="397" t="s">
        <v>1425</v>
      </c>
      <c r="CC15" s="397" t="s">
        <v>1404</v>
      </c>
      <c r="CD15" s="397" t="s">
        <v>1426</v>
      </c>
      <c r="CE15" s="397"/>
      <c r="CF15" s="397"/>
      <c r="CG15" s="397"/>
      <c r="CH15" s="397"/>
      <c r="CI15" s="397"/>
      <c r="CJ15" s="403"/>
    </row>
    <row r="16" spans="1:120" x14ac:dyDescent="0.2">
      <c r="A16" s="278">
        <f t="shared" si="9"/>
        <v>12</v>
      </c>
      <c r="B16" s="278">
        <f t="shared" si="10"/>
        <v>4</v>
      </c>
      <c r="C16" s="278">
        <f t="shared" si="11"/>
        <v>59</v>
      </c>
      <c r="D16" s="278">
        <f t="shared" si="12"/>
        <v>3</v>
      </c>
      <c r="E16" s="278">
        <f t="shared" si="13"/>
        <v>3</v>
      </c>
      <c r="F16" s="218" t="str">
        <f t="shared" si="14"/>
        <v>CI28250</v>
      </c>
      <c r="G16" s="219" t="str">
        <f t="shared" si="15"/>
        <v>Michelin</v>
      </c>
      <c r="H16" s="220" t="str">
        <f t="shared" si="16"/>
        <v>Richter Martin</v>
      </c>
      <c r="I16" s="408" t="str">
        <f t="shared" si="17"/>
        <v>PC Isartal-München</v>
      </c>
      <c r="J16" s="258">
        <f t="shared" si="18"/>
        <v>0</v>
      </c>
      <c r="K16" s="257" t="str">
        <f t="shared" si="19"/>
        <v>911 (991) GT3 RS</v>
      </c>
      <c r="L16" s="414">
        <f t="shared" si="20"/>
        <v>26</v>
      </c>
      <c r="M16" s="256" t="str">
        <f t="shared" si="21"/>
        <v>2:07.241</v>
      </c>
      <c r="N16" s="415"/>
      <c r="O16" s="415"/>
      <c r="P16" s="415"/>
      <c r="Q16" s="262">
        <f t="shared" si="22"/>
        <v>716</v>
      </c>
      <c r="R16">
        <f>VLOOKUP(A16,Grunddaten!$H$7:$I$56,2)</f>
        <v>38</v>
      </c>
      <c r="S16" s="244">
        <f t="shared" si="23"/>
        <v>9</v>
      </c>
      <c r="T16" s="283">
        <v>0</v>
      </c>
      <c r="U16" s="416">
        <f t="shared" si="24"/>
        <v>38</v>
      </c>
      <c r="V16" s="416" t="str">
        <f t="shared" si="25"/>
        <v/>
      </c>
      <c r="W16" s="416">
        <f t="shared" si="26"/>
        <v>38</v>
      </c>
      <c r="AA16" s="392">
        <v>59</v>
      </c>
      <c r="AB16" s="393" t="s">
        <v>1098</v>
      </c>
      <c r="AC16" s="392">
        <v>3</v>
      </c>
      <c r="AD16" s="393" t="s">
        <v>1126</v>
      </c>
      <c r="AE16" s="392">
        <v>12</v>
      </c>
      <c r="AF16" s="392">
        <v>4</v>
      </c>
      <c r="AG16" s="393" t="s">
        <v>1099</v>
      </c>
      <c r="AH16" s="392">
        <v>26</v>
      </c>
      <c r="AI16" s="393" t="s">
        <v>512</v>
      </c>
      <c r="AJ16" s="393" t="s">
        <v>513</v>
      </c>
      <c r="AK16" s="392">
        <v>716</v>
      </c>
      <c r="AL16" s="392">
        <v>0</v>
      </c>
      <c r="AM16" s="393" t="s">
        <v>1427</v>
      </c>
      <c r="AN16" s="393"/>
      <c r="AO16" s="393" t="s">
        <v>305</v>
      </c>
      <c r="AP16" s="392">
        <v>0</v>
      </c>
      <c r="AQ16" s="393" t="s">
        <v>1428</v>
      </c>
      <c r="AR16" s="392">
        <v>1</v>
      </c>
      <c r="AS16" s="393" t="s">
        <v>1429</v>
      </c>
      <c r="AT16" s="393" t="s">
        <v>1430</v>
      </c>
      <c r="AU16" s="392">
        <v>1</v>
      </c>
      <c r="AV16" s="393" t="s">
        <v>1431</v>
      </c>
      <c r="AW16" s="393" t="s">
        <v>610</v>
      </c>
      <c r="AX16" s="393" t="s">
        <v>1064</v>
      </c>
      <c r="AY16" s="393"/>
      <c r="AZ16" s="393" t="s">
        <v>305</v>
      </c>
      <c r="BA16" s="392">
        <v>0</v>
      </c>
      <c r="BB16" s="393" t="s">
        <v>641</v>
      </c>
      <c r="BC16" s="393" t="s">
        <v>81</v>
      </c>
      <c r="BD16" s="393" t="s">
        <v>1432</v>
      </c>
      <c r="BE16" s="392">
        <v>25</v>
      </c>
      <c r="BF16" s="393" t="s">
        <v>1433</v>
      </c>
      <c r="BG16" s="393" t="s">
        <v>1434</v>
      </c>
      <c r="BH16" s="394" t="s">
        <v>1435</v>
      </c>
      <c r="BI16" s="393"/>
      <c r="BJ16" s="393" t="s">
        <v>1436</v>
      </c>
      <c r="BK16" s="393" t="s">
        <v>1433</v>
      </c>
      <c r="BL16" s="393" t="s">
        <v>1437</v>
      </c>
      <c r="BM16" s="393" t="s">
        <v>1438</v>
      </c>
      <c r="BN16" s="393" t="s">
        <v>1439</v>
      </c>
      <c r="BO16" s="393" t="s">
        <v>1440</v>
      </c>
      <c r="BP16" s="393" t="s">
        <v>1441</v>
      </c>
      <c r="BQ16" s="393" t="s">
        <v>1442</v>
      </c>
      <c r="BR16" s="393" t="s">
        <v>1443</v>
      </c>
      <c r="BS16" s="393" t="s">
        <v>1444</v>
      </c>
      <c r="BT16" s="393" t="s">
        <v>1445</v>
      </c>
      <c r="BU16" s="393" t="s">
        <v>1446</v>
      </c>
      <c r="BV16" s="393" t="s">
        <v>1447</v>
      </c>
      <c r="BW16" s="393" t="s">
        <v>1448</v>
      </c>
      <c r="BX16" s="393" t="s">
        <v>1449</v>
      </c>
      <c r="BY16" s="393" t="s">
        <v>1450</v>
      </c>
      <c r="BZ16" s="393" t="s">
        <v>1451</v>
      </c>
      <c r="CA16" s="393" t="s">
        <v>1452</v>
      </c>
      <c r="CB16" s="393" t="s">
        <v>1453</v>
      </c>
      <c r="CC16" s="393" t="s">
        <v>1454</v>
      </c>
      <c r="CD16" s="393" t="s">
        <v>1455</v>
      </c>
      <c r="CE16" s="393" t="s">
        <v>1456</v>
      </c>
      <c r="CF16" s="393" t="s">
        <v>1457</v>
      </c>
      <c r="CG16" s="393" t="s">
        <v>1458</v>
      </c>
      <c r="CH16" s="393" t="s">
        <v>1432</v>
      </c>
      <c r="CI16" s="393" t="s">
        <v>1459</v>
      </c>
      <c r="CJ16" s="395"/>
    </row>
    <row r="17" spans="1:88" x14ac:dyDescent="0.2">
      <c r="A17" s="278">
        <f t="shared" si="9"/>
        <v>12</v>
      </c>
      <c r="B17" s="278">
        <f t="shared" si="10"/>
        <v>4</v>
      </c>
      <c r="C17" s="278">
        <f t="shared" si="11"/>
        <v>59</v>
      </c>
      <c r="D17" s="278">
        <f t="shared" si="12"/>
        <v>3</v>
      </c>
      <c r="E17" s="278">
        <f t="shared" si="13"/>
        <v>3</v>
      </c>
      <c r="F17" s="218" t="str">
        <f t="shared" si="14"/>
        <v>EC20025</v>
      </c>
      <c r="G17" s="219" t="str">
        <f t="shared" si="15"/>
        <v>Michelin</v>
      </c>
      <c r="H17" s="220" t="str">
        <f t="shared" si="16"/>
        <v>Caroli Steve</v>
      </c>
      <c r="I17" s="408" t="str">
        <f t="shared" si="17"/>
        <v>PCD</v>
      </c>
      <c r="J17" s="258">
        <f t="shared" si="18"/>
        <v>0</v>
      </c>
      <c r="K17" s="257" t="str">
        <f t="shared" si="19"/>
        <v>911 (991) GT3 RS</v>
      </c>
      <c r="L17" s="414">
        <f t="shared" si="20"/>
        <v>26</v>
      </c>
      <c r="M17" s="256" t="str">
        <f t="shared" si="21"/>
        <v>2:07.241</v>
      </c>
      <c r="N17" s="415"/>
      <c r="O17" s="415"/>
      <c r="P17" s="415"/>
      <c r="Q17" s="262">
        <f t="shared" si="22"/>
        <v>716</v>
      </c>
      <c r="R17">
        <f>VLOOKUP(A17,Grunddaten!$H$7:$I$56,2)</f>
        <v>38</v>
      </c>
      <c r="S17" s="244">
        <f t="shared" si="23"/>
        <v>9</v>
      </c>
      <c r="T17" s="283">
        <v>0</v>
      </c>
      <c r="U17" s="416">
        <f t="shared" si="24"/>
        <v>38</v>
      </c>
      <c r="V17" s="416" t="str">
        <f t="shared" si="25"/>
        <v/>
      </c>
      <c r="W17" s="416">
        <f t="shared" si="26"/>
        <v>38</v>
      </c>
      <c r="AA17" s="396">
        <v>59</v>
      </c>
      <c r="AB17" s="397" t="s">
        <v>1098</v>
      </c>
      <c r="AC17" s="396">
        <v>3</v>
      </c>
      <c r="AD17" s="397" t="s">
        <v>1126</v>
      </c>
      <c r="AE17" s="396">
        <v>12</v>
      </c>
      <c r="AF17" s="396">
        <v>4</v>
      </c>
      <c r="AG17" s="397" t="s">
        <v>1099</v>
      </c>
      <c r="AH17" s="396">
        <v>26</v>
      </c>
      <c r="AI17" s="397" t="s">
        <v>512</v>
      </c>
      <c r="AJ17" s="397" t="s">
        <v>513</v>
      </c>
      <c r="AK17" s="396">
        <v>716</v>
      </c>
      <c r="AL17" s="396">
        <v>0</v>
      </c>
      <c r="AM17" s="397" t="s">
        <v>1427</v>
      </c>
      <c r="AN17" s="397"/>
      <c r="AO17" s="397" t="s">
        <v>305</v>
      </c>
      <c r="AP17" s="396">
        <v>0</v>
      </c>
      <c r="AQ17" s="397" t="s">
        <v>1460</v>
      </c>
      <c r="AR17" s="396">
        <v>2</v>
      </c>
      <c r="AS17" s="397" t="s">
        <v>1461</v>
      </c>
      <c r="AT17" s="397" t="s">
        <v>1462</v>
      </c>
      <c r="AU17" s="396">
        <v>2</v>
      </c>
      <c r="AV17" s="397"/>
      <c r="AW17" s="417" t="s">
        <v>58</v>
      </c>
      <c r="AX17" s="397" t="s">
        <v>900</v>
      </c>
      <c r="AY17" s="397"/>
      <c r="AZ17" s="397" t="s">
        <v>305</v>
      </c>
      <c r="BA17" s="396">
        <v>0</v>
      </c>
      <c r="BB17" s="397" t="s">
        <v>641</v>
      </c>
      <c r="BC17" s="397" t="s">
        <v>81</v>
      </c>
      <c r="BD17" s="397" t="s">
        <v>1432</v>
      </c>
      <c r="BE17" s="396">
        <v>25</v>
      </c>
      <c r="BF17" s="397" t="s">
        <v>1433</v>
      </c>
      <c r="BG17" s="397" t="s">
        <v>1434</v>
      </c>
      <c r="BH17" s="402" t="s">
        <v>1435</v>
      </c>
      <c r="BI17" s="397"/>
      <c r="BJ17" s="397" t="s">
        <v>1436</v>
      </c>
      <c r="BK17" s="397" t="s">
        <v>1433</v>
      </c>
      <c r="BL17" s="397" t="s">
        <v>1437</v>
      </c>
      <c r="BM17" s="397" t="s">
        <v>1438</v>
      </c>
      <c r="BN17" s="397" t="s">
        <v>1439</v>
      </c>
      <c r="BO17" s="397" t="s">
        <v>1440</v>
      </c>
      <c r="BP17" s="397" t="s">
        <v>1441</v>
      </c>
      <c r="BQ17" s="397" t="s">
        <v>1442</v>
      </c>
      <c r="BR17" s="397" t="s">
        <v>1443</v>
      </c>
      <c r="BS17" s="397" t="s">
        <v>1444</v>
      </c>
      <c r="BT17" s="397" t="s">
        <v>1445</v>
      </c>
      <c r="BU17" s="397" t="s">
        <v>1446</v>
      </c>
      <c r="BV17" s="397" t="s">
        <v>1447</v>
      </c>
      <c r="BW17" s="397" t="s">
        <v>1448</v>
      </c>
      <c r="BX17" s="397" t="s">
        <v>1449</v>
      </c>
      <c r="BY17" s="397" t="s">
        <v>1450</v>
      </c>
      <c r="BZ17" s="397" t="s">
        <v>1451</v>
      </c>
      <c r="CA17" s="397" t="s">
        <v>1452</v>
      </c>
      <c r="CB17" s="397" t="s">
        <v>1453</v>
      </c>
      <c r="CC17" s="397" t="s">
        <v>1454</v>
      </c>
      <c r="CD17" s="397" t="s">
        <v>1455</v>
      </c>
      <c r="CE17" s="397" t="s">
        <v>1456</v>
      </c>
      <c r="CF17" s="397" t="s">
        <v>1457</v>
      </c>
      <c r="CG17" s="397" t="s">
        <v>1458</v>
      </c>
      <c r="CH17" s="397" t="s">
        <v>1432</v>
      </c>
      <c r="CI17" s="397" t="s">
        <v>1459</v>
      </c>
      <c r="CJ17" s="403"/>
    </row>
    <row r="18" spans="1:88" x14ac:dyDescent="0.2">
      <c r="A18" s="278">
        <f t="shared" si="9"/>
        <v>13</v>
      </c>
      <c r="B18" s="278">
        <f t="shared" si="10"/>
        <v>6</v>
      </c>
      <c r="C18" s="278">
        <f t="shared" si="11"/>
        <v>56</v>
      </c>
      <c r="D18" s="278">
        <f t="shared" si="12"/>
        <v>2</v>
      </c>
      <c r="E18" s="278">
        <f t="shared" si="13"/>
        <v>2</v>
      </c>
      <c r="F18" s="218" t="str">
        <f t="shared" si="14"/>
        <v>CA02094</v>
      </c>
      <c r="G18" s="219" t="str">
        <f t="shared" si="15"/>
        <v>Michelin</v>
      </c>
      <c r="H18" s="220" t="str">
        <f t="shared" si="16"/>
        <v>Rudig-Mummert Michael</v>
      </c>
      <c r="I18" s="408" t="str">
        <f t="shared" si="17"/>
        <v>PC Allgäu</v>
      </c>
      <c r="J18" s="258" t="str">
        <f t="shared" si="18"/>
        <v>NCP1143552</v>
      </c>
      <c r="K18" s="257" t="str">
        <f t="shared" si="19"/>
        <v>Cayman GT4</v>
      </c>
      <c r="L18" s="414">
        <f t="shared" si="20"/>
        <v>20</v>
      </c>
      <c r="M18" s="256" t="str">
        <f t="shared" si="21"/>
        <v>2:11.062</v>
      </c>
      <c r="N18" s="415"/>
      <c r="O18" s="415"/>
      <c r="P18" s="415"/>
      <c r="Q18" s="262">
        <f t="shared" si="22"/>
        <v>1024</v>
      </c>
      <c r="R18">
        <f>VLOOKUP(A18,Grunddaten!$H$7:$I$56,2)</f>
        <v>37</v>
      </c>
      <c r="S18" s="244">
        <f t="shared" si="23"/>
        <v>6</v>
      </c>
      <c r="T18" s="283">
        <v>0</v>
      </c>
      <c r="U18" s="416">
        <f t="shared" si="24"/>
        <v>37</v>
      </c>
      <c r="V18" s="416" t="str">
        <f t="shared" si="25"/>
        <v/>
      </c>
      <c r="W18" s="416">
        <f t="shared" si="26"/>
        <v>37</v>
      </c>
      <c r="AA18" s="392">
        <v>56</v>
      </c>
      <c r="AB18" s="393" t="s">
        <v>1098</v>
      </c>
      <c r="AC18" s="392">
        <v>2</v>
      </c>
      <c r="AD18" s="393" t="s">
        <v>634</v>
      </c>
      <c r="AE18" s="392">
        <v>13</v>
      </c>
      <c r="AF18" s="392">
        <v>6</v>
      </c>
      <c r="AG18" s="393" t="s">
        <v>1281</v>
      </c>
      <c r="AH18" s="392">
        <v>20</v>
      </c>
      <c r="AI18" s="393" t="s">
        <v>512</v>
      </c>
      <c r="AJ18" s="393" t="s">
        <v>513</v>
      </c>
      <c r="AK18" s="392">
        <v>1024</v>
      </c>
      <c r="AL18" s="392">
        <v>0</v>
      </c>
      <c r="AM18" s="393" t="s">
        <v>872</v>
      </c>
      <c r="AN18" s="393"/>
      <c r="AO18" s="393" t="s">
        <v>305</v>
      </c>
      <c r="AP18" s="392">
        <v>0</v>
      </c>
      <c r="AQ18" s="393" t="s">
        <v>872</v>
      </c>
      <c r="AR18" s="392">
        <v>1</v>
      </c>
      <c r="AS18" s="393" t="s">
        <v>873</v>
      </c>
      <c r="AT18" s="393" t="s">
        <v>874</v>
      </c>
      <c r="AU18" s="392">
        <v>1</v>
      </c>
      <c r="AV18" s="393" t="s">
        <v>875</v>
      </c>
      <c r="AW18" s="393" t="s">
        <v>399</v>
      </c>
      <c r="AX18" s="393" t="s">
        <v>630</v>
      </c>
      <c r="AY18" s="393" t="s">
        <v>629</v>
      </c>
      <c r="AZ18" s="393" t="s">
        <v>305</v>
      </c>
      <c r="BA18" s="392">
        <v>0</v>
      </c>
      <c r="BB18" s="393" t="s">
        <v>568</v>
      </c>
      <c r="BC18" s="393" t="s">
        <v>81</v>
      </c>
      <c r="BD18" s="393" t="s">
        <v>1463</v>
      </c>
      <c r="BE18" s="392">
        <v>13</v>
      </c>
      <c r="BF18" s="393" t="s">
        <v>1464</v>
      </c>
      <c r="BG18" s="393" t="s">
        <v>1465</v>
      </c>
      <c r="BH18" s="394" t="s">
        <v>1466</v>
      </c>
      <c r="BI18" s="393"/>
      <c r="BJ18" s="393" t="s">
        <v>1467</v>
      </c>
      <c r="BK18" s="393" t="s">
        <v>1464</v>
      </c>
      <c r="BL18" s="393" t="s">
        <v>1468</v>
      </c>
      <c r="BM18" s="393" t="s">
        <v>1469</v>
      </c>
      <c r="BN18" s="393" t="s">
        <v>1470</v>
      </c>
      <c r="BO18" s="393" t="s">
        <v>1471</v>
      </c>
      <c r="BP18" s="393" t="s">
        <v>1472</v>
      </c>
      <c r="BQ18" s="393" t="s">
        <v>1473</v>
      </c>
      <c r="BR18" s="393" t="s">
        <v>1474</v>
      </c>
      <c r="BS18" s="393" t="s">
        <v>1475</v>
      </c>
      <c r="BT18" s="393" t="s">
        <v>1476</v>
      </c>
      <c r="BU18" s="393" t="s">
        <v>1477</v>
      </c>
      <c r="BV18" s="393" t="s">
        <v>1463</v>
      </c>
      <c r="BW18" s="393" t="s">
        <v>1478</v>
      </c>
      <c r="BX18" s="393" t="s">
        <v>1479</v>
      </c>
      <c r="BY18" s="393" t="s">
        <v>1480</v>
      </c>
      <c r="BZ18" s="393" t="s">
        <v>1481</v>
      </c>
      <c r="CA18" s="393" t="s">
        <v>1348</v>
      </c>
      <c r="CB18" s="393" t="s">
        <v>1482</v>
      </c>
      <c r="CC18" s="393" t="s">
        <v>1483</v>
      </c>
      <c r="CD18" s="393"/>
      <c r="CE18" s="393"/>
      <c r="CF18" s="393"/>
      <c r="CG18" s="393"/>
      <c r="CH18" s="393"/>
      <c r="CI18" s="393"/>
      <c r="CJ18" s="395"/>
    </row>
    <row r="19" spans="1:88" x14ac:dyDescent="0.2">
      <c r="A19" s="278">
        <f t="shared" si="9"/>
        <v>14</v>
      </c>
      <c r="B19" s="278">
        <f t="shared" si="10"/>
        <v>5</v>
      </c>
      <c r="C19" s="278">
        <f t="shared" si="11"/>
        <v>63</v>
      </c>
      <c r="D19" s="278">
        <f t="shared" si="12"/>
        <v>3</v>
      </c>
      <c r="E19" s="278">
        <f t="shared" si="13"/>
        <v>3</v>
      </c>
      <c r="F19" s="218" t="str">
        <f t="shared" si="14"/>
        <v>CI28226</v>
      </c>
      <c r="G19" s="219" t="str">
        <f t="shared" si="15"/>
        <v>Michelin</v>
      </c>
      <c r="H19" s="220" t="str">
        <f t="shared" si="16"/>
        <v>Schupp Robert</v>
      </c>
      <c r="I19" s="408" t="str">
        <f t="shared" si="17"/>
        <v>PC Isartal-München</v>
      </c>
      <c r="J19" s="258" t="str">
        <f t="shared" si="18"/>
        <v>N1208998</v>
      </c>
      <c r="K19" s="257" t="str">
        <f t="shared" si="19"/>
        <v>911 (991) GT3</v>
      </c>
      <c r="L19" s="414">
        <f t="shared" si="20"/>
        <v>24</v>
      </c>
      <c r="M19" s="256" t="str">
        <f t="shared" si="21"/>
        <v>2:22.439</v>
      </c>
      <c r="N19" s="415"/>
      <c r="O19" s="415"/>
      <c r="P19" s="415"/>
      <c r="Q19" s="262">
        <f t="shared" si="22"/>
        <v>1198</v>
      </c>
      <c r="R19">
        <f>VLOOKUP(A19,Grunddaten!$H$7:$I$56,2)</f>
        <v>36</v>
      </c>
      <c r="S19" s="244">
        <f t="shared" si="23"/>
        <v>9</v>
      </c>
      <c r="T19" s="283">
        <v>0</v>
      </c>
      <c r="U19" s="416">
        <f t="shared" si="24"/>
        <v>36</v>
      </c>
      <c r="V19" s="416" t="str">
        <f t="shared" si="25"/>
        <v/>
      </c>
      <c r="W19" s="416">
        <f t="shared" si="26"/>
        <v>36</v>
      </c>
      <c r="AA19" s="396">
        <v>63</v>
      </c>
      <c r="AB19" s="397" t="s">
        <v>1098</v>
      </c>
      <c r="AC19" s="396">
        <v>3</v>
      </c>
      <c r="AD19" s="397" t="s">
        <v>1126</v>
      </c>
      <c r="AE19" s="396">
        <v>14</v>
      </c>
      <c r="AF19" s="396">
        <v>5</v>
      </c>
      <c r="AG19" s="397" t="s">
        <v>1099</v>
      </c>
      <c r="AH19" s="396">
        <v>24</v>
      </c>
      <c r="AI19" s="397" t="s">
        <v>512</v>
      </c>
      <c r="AJ19" s="397" t="s">
        <v>513</v>
      </c>
      <c r="AK19" s="396">
        <v>1198</v>
      </c>
      <c r="AL19" s="396">
        <v>0</v>
      </c>
      <c r="AM19" s="397" t="s">
        <v>1484</v>
      </c>
      <c r="AN19" s="397"/>
      <c r="AO19" s="397" t="s">
        <v>305</v>
      </c>
      <c r="AP19" s="396">
        <v>0</v>
      </c>
      <c r="AQ19" s="397" t="s">
        <v>1484</v>
      </c>
      <c r="AR19" s="396">
        <v>1</v>
      </c>
      <c r="AS19" s="397" t="s">
        <v>1485</v>
      </c>
      <c r="AT19" s="397" t="s">
        <v>1486</v>
      </c>
      <c r="AU19" s="396">
        <v>1</v>
      </c>
      <c r="AV19" s="397" t="s">
        <v>1487</v>
      </c>
      <c r="AW19" s="397" t="s">
        <v>610</v>
      </c>
      <c r="AX19" s="397" t="s">
        <v>1066</v>
      </c>
      <c r="AY19" s="397" t="s">
        <v>1073</v>
      </c>
      <c r="AZ19" s="397" t="s">
        <v>305</v>
      </c>
      <c r="BA19" s="396">
        <v>0</v>
      </c>
      <c r="BB19" s="397" t="s">
        <v>545</v>
      </c>
      <c r="BC19" s="397" t="s">
        <v>81</v>
      </c>
      <c r="BD19" s="397" t="s">
        <v>1488</v>
      </c>
      <c r="BE19" s="396">
        <v>18</v>
      </c>
      <c r="BF19" s="397" t="s">
        <v>1489</v>
      </c>
      <c r="BG19" s="397" t="s">
        <v>1490</v>
      </c>
      <c r="BH19" s="402" t="s">
        <v>1491</v>
      </c>
      <c r="BI19" s="397"/>
      <c r="BJ19" s="397" t="s">
        <v>1492</v>
      </c>
      <c r="BK19" s="397" t="s">
        <v>1489</v>
      </c>
      <c r="BL19" s="397" t="s">
        <v>1493</v>
      </c>
      <c r="BM19" s="397" t="s">
        <v>1494</v>
      </c>
      <c r="BN19" s="397" t="s">
        <v>1495</v>
      </c>
      <c r="BO19" s="397" t="s">
        <v>1496</v>
      </c>
      <c r="BP19" s="397" t="s">
        <v>1497</v>
      </c>
      <c r="BQ19" s="397" t="s">
        <v>1498</v>
      </c>
      <c r="BR19" s="397" t="s">
        <v>1499</v>
      </c>
      <c r="BS19" s="397" t="s">
        <v>1500</v>
      </c>
      <c r="BT19" s="397" t="s">
        <v>1501</v>
      </c>
      <c r="BU19" s="397" t="s">
        <v>1502</v>
      </c>
      <c r="BV19" s="397" t="s">
        <v>1503</v>
      </c>
      <c r="BW19" s="397" t="s">
        <v>1504</v>
      </c>
      <c r="BX19" s="397" t="s">
        <v>1505</v>
      </c>
      <c r="BY19" s="397" t="s">
        <v>1506</v>
      </c>
      <c r="BZ19" s="397" t="s">
        <v>1507</v>
      </c>
      <c r="CA19" s="397" t="s">
        <v>1488</v>
      </c>
      <c r="CB19" s="397" t="s">
        <v>1508</v>
      </c>
      <c r="CC19" s="397" t="s">
        <v>1509</v>
      </c>
      <c r="CD19" s="397" t="s">
        <v>1510</v>
      </c>
      <c r="CE19" s="397" t="s">
        <v>1511</v>
      </c>
      <c r="CF19" s="397" t="s">
        <v>1512</v>
      </c>
      <c r="CG19" s="397" t="s">
        <v>1513</v>
      </c>
      <c r="CH19" s="397"/>
      <c r="CI19" s="397"/>
      <c r="CJ19" s="403"/>
    </row>
    <row r="20" spans="1:88" x14ac:dyDescent="0.2">
      <c r="A20" s="278">
        <f t="shared" si="9"/>
        <v>15</v>
      </c>
      <c r="B20" s="278">
        <f t="shared" si="10"/>
        <v>6</v>
      </c>
      <c r="C20" s="278">
        <f t="shared" si="11"/>
        <v>61</v>
      </c>
      <c r="D20" s="278">
        <f t="shared" si="12"/>
        <v>3</v>
      </c>
      <c r="E20" s="278">
        <f t="shared" si="13"/>
        <v>3</v>
      </c>
      <c r="F20" s="218" t="str">
        <f t="shared" si="14"/>
        <v>CR53335</v>
      </c>
      <c r="G20" s="219" t="str">
        <f t="shared" si="15"/>
        <v>Michelin</v>
      </c>
      <c r="H20" s="220" t="str">
        <f t="shared" si="16"/>
        <v>Rieb Friedhelm</v>
      </c>
      <c r="I20" s="408" t="str">
        <f t="shared" si="17"/>
        <v>PC Rhein-Main</v>
      </c>
      <c r="J20" s="258" t="str">
        <f t="shared" si="18"/>
        <v>NCP1159685</v>
      </c>
      <c r="K20" s="257" t="str">
        <f t="shared" si="19"/>
        <v>911 (992) S</v>
      </c>
      <c r="L20" s="414">
        <f t="shared" si="20"/>
        <v>24</v>
      </c>
      <c r="M20" s="256" t="str">
        <f t="shared" si="21"/>
        <v>2:14.920</v>
      </c>
      <c r="N20" s="415"/>
      <c r="O20" s="415"/>
      <c r="P20" s="415"/>
      <c r="Q20" s="262">
        <f t="shared" si="22"/>
        <v>2119</v>
      </c>
      <c r="R20">
        <f>VLOOKUP(A20,Grunddaten!$H$7:$I$56,2)</f>
        <v>35</v>
      </c>
      <c r="S20" s="244">
        <f t="shared" si="23"/>
        <v>9</v>
      </c>
      <c r="T20" s="283">
        <v>0</v>
      </c>
      <c r="U20" s="416">
        <f t="shared" si="24"/>
        <v>35</v>
      </c>
      <c r="V20" s="416" t="str">
        <f t="shared" si="25"/>
        <v/>
      </c>
      <c r="W20" s="416">
        <f t="shared" si="26"/>
        <v>35</v>
      </c>
      <c r="AA20" s="392">
        <v>61</v>
      </c>
      <c r="AB20" s="393" t="s">
        <v>1098</v>
      </c>
      <c r="AC20" s="392">
        <v>3</v>
      </c>
      <c r="AD20" s="393" t="s">
        <v>1126</v>
      </c>
      <c r="AE20" s="392">
        <v>15</v>
      </c>
      <c r="AF20" s="392">
        <v>6</v>
      </c>
      <c r="AG20" s="393" t="s">
        <v>1281</v>
      </c>
      <c r="AH20" s="392">
        <v>24</v>
      </c>
      <c r="AI20" s="393" t="s">
        <v>512</v>
      </c>
      <c r="AJ20" s="393" t="s">
        <v>513</v>
      </c>
      <c r="AK20" s="392">
        <v>2119</v>
      </c>
      <c r="AL20" s="392">
        <v>0</v>
      </c>
      <c r="AM20" s="393" t="s">
        <v>1514</v>
      </c>
      <c r="AN20" s="393"/>
      <c r="AO20" s="393" t="s">
        <v>305</v>
      </c>
      <c r="AP20" s="392">
        <v>0</v>
      </c>
      <c r="AQ20" s="393" t="s">
        <v>1514</v>
      </c>
      <c r="AR20" s="392">
        <v>1</v>
      </c>
      <c r="AS20" s="393" t="s">
        <v>1515</v>
      </c>
      <c r="AT20" s="393" t="s">
        <v>1516</v>
      </c>
      <c r="AU20" s="392">
        <v>1</v>
      </c>
      <c r="AV20" s="393" t="s">
        <v>1517</v>
      </c>
      <c r="AW20" s="393" t="s">
        <v>569</v>
      </c>
      <c r="AX20" s="393" t="s">
        <v>1065</v>
      </c>
      <c r="AY20" s="393" t="s">
        <v>1072</v>
      </c>
      <c r="AZ20" s="393" t="s">
        <v>305</v>
      </c>
      <c r="BA20" s="392">
        <v>0</v>
      </c>
      <c r="BB20" s="393" t="s">
        <v>1076</v>
      </c>
      <c r="BC20" s="393" t="s">
        <v>81</v>
      </c>
      <c r="BD20" s="393" t="s">
        <v>1518</v>
      </c>
      <c r="BE20" s="392">
        <v>19</v>
      </c>
      <c r="BF20" s="393" t="s">
        <v>1519</v>
      </c>
      <c r="BG20" s="393" t="s">
        <v>1520</v>
      </c>
      <c r="BH20" s="394" t="s">
        <v>1521</v>
      </c>
      <c r="BI20" s="393"/>
      <c r="BJ20" s="393" t="s">
        <v>1522</v>
      </c>
      <c r="BK20" s="393" t="s">
        <v>1519</v>
      </c>
      <c r="BL20" s="393" t="s">
        <v>1523</v>
      </c>
      <c r="BM20" s="393" t="s">
        <v>1524</v>
      </c>
      <c r="BN20" s="393" t="s">
        <v>1525</v>
      </c>
      <c r="BO20" s="393" t="s">
        <v>1526</v>
      </c>
      <c r="BP20" s="393" t="s">
        <v>1527</v>
      </c>
      <c r="BQ20" s="393" t="s">
        <v>1528</v>
      </c>
      <c r="BR20" s="393" t="s">
        <v>1529</v>
      </c>
      <c r="BS20" s="393" t="s">
        <v>1530</v>
      </c>
      <c r="BT20" s="393" t="s">
        <v>1531</v>
      </c>
      <c r="BU20" s="393" t="s">
        <v>1532</v>
      </c>
      <c r="BV20" s="393" t="s">
        <v>1533</v>
      </c>
      <c r="BW20" s="393" t="s">
        <v>1534</v>
      </c>
      <c r="BX20" s="393" t="s">
        <v>1535</v>
      </c>
      <c r="BY20" s="393" t="s">
        <v>1536</v>
      </c>
      <c r="BZ20" s="393" t="s">
        <v>1537</v>
      </c>
      <c r="CA20" s="393" t="s">
        <v>1538</v>
      </c>
      <c r="CB20" s="393" t="s">
        <v>1518</v>
      </c>
      <c r="CC20" s="393" t="s">
        <v>1539</v>
      </c>
      <c r="CD20" s="393" t="s">
        <v>1540</v>
      </c>
      <c r="CE20" s="393" t="s">
        <v>1541</v>
      </c>
      <c r="CF20" s="393" t="s">
        <v>1542</v>
      </c>
      <c r="CG20" s="393" t="s">
        <v>1543</v>
      </c>
      <c r="CH20" s="393"/>
      <c r="CI20" s="393"/>
      <c r="CJ20" s="395"/>
    </row>
    <row r="21" spans="1:88" x14ac:dyDescent="0.2">
      <c r="A21" s="278">
        <f t="shared" si="9"/>
        <v>16</v>
      </c>
      <c r="B21" s="278">
        <f t="shared" si="10"/>
        <v>7</v>
      </c>
      <c r="C21" s="278">
        <f t="shared" si="11"/>
        <v>60</v>
      </c>
      <c r="D21" s="278">
        <f t="shared" si="12"/>
        <v>3</v>
      </c>
      <c r="E21" s="278">
        <f t="shared" si="13"/>
        <v>3</v>
      </c>
      <c r="F21" s="218" t="str">
        <f t="shared" si="14"/>
        <v>CH21360</v>
      </c>
      <c r="G21" s="219" t="str">
        <f t="shared" si="15"/>
        <v>Michelin</v>
      </c>
      <c r="H21" s="220" t="str">
        <f t="shared" si="16"/>
        <v>Stork Remo</v>
      </c>
      <c r="I21" s="408" t="str">
        <f t="shared" si="17"/>
        <v>PC Hamburg</v>
      </c>
      <c r="J21" s="258" t="str">
        <f t="shared" si="18"/>
        <v>INTD1163186</v>
      </c>
      <c r="K21" s="257" t="str">
        <f t="shared" si="19"/>
        <v>911 (991) GT3 RS</v>
      </c>
      <c r="L21" s="414">
        <f t="shared" si="20"/>
        <v>27</v>
      </c>
      <c r="M21" s="256" t="str">
        <f t="shared" si="21"/>
        <v>2:07.056</v>
      </c>
      <c r="N21" s="415"/>
      <c r="O21" s="415"/>
      <c r="P21" s="415"/>
      <c r="Q21" s="262">
        <f t="shared" si="22"/>
        <v>2983</v>
      </c>
      <c r="R21">
        <f>VLOOKUP(A21,Grunddaten!$H$7:$I$56,2)</f>
        <v>34</v>
      </c>
      <c r="S21" s="244">
        <f t="shared" si="23"/>
        <v>9</v>
      </c>
      <c r="T21" s="283">
        <v>0</v>
      </c>
      <c r="U21" s="416">
        <f t="shared" si="24"/>
        <v>34</v>
      </c>
      <c r="V21" s="416" t="str">
        <f t="shared" si="25"/>
        <v/>
      </c>
      <c r="W21" s="416">
        <f t="shared" si="26"/>
        <v>34</v>
      </c>
      <c r="AA21" s="396">
        <v>60</v>
      </c>
      <c r="AB21" s="397" t="s">
        <v>1098</v>
      </c>
      <c r="AC21" s="396">
        <v>3</v>
      </c>
      <c r="AD21" s="397" t="s">
        <v>1126</v>
      </c>
      <c r="AE21" s="396">
        <v>16</v>
      </c>
      <c r="AF21" s="396">
        <v>7</v>
      </c>
      <c r="AG21" s="397" t="s">
        <v>1099</v>
      </c>
      <c r="AH21" s="396">
        <v>27</v>
      </c>
      <c r="AI21" s="397" t="s">
        <v>512</v>
      </c>
      <c r="AJ21" s="397" t="s">
        <v>513</v>
      </c>
      <c r="AK21" s="396">
        <v>2983</v>
      </c>
      <c r="AL21" s="396">
        <v>0</v>
      </c>
      <c r="AM21" s="397" t="s">
        <v>1544</v>
      </c>
      <c r="AN21" s="397"/>
      <c r="AO21" s="397" t="s">
        <v>305</v>
      </c>
      <c r="AP21" s="396">
        <v>0</v>
      </c>
      <c r="AQ21" s="397" t="s">
        <v>1544</v>
      </c>
      <c r="AR21" s="396">
        <v>1</v>
      </c>
      <c r="AS21" s="397" t="s">
        <v>1545</v>
      </c>
      <c r="AT21" s="397" t="s">
        <v>1546</v>
      </c>
      <c r="AU21" s="396">
        <v>1</v>
      </c>
      <c r="AV21" s="397" t="s">
        <v>1547</v>
      </c>
      <c r="AW21" s="397" t="s">
        <v>609</v>
      </c>
      <c r="AX21" s="397" t="s">
        <v>903</v>
      </c>
      <c r="AY21" s="397" t="s">
        <v>822</v>
      </c>
      <c r="AZ21" s="397" t="s">
        <v>305</v>
      </c>
      <c r="BA21" s="396">
        <v>0</v>
      </c>
      <c r="BB21" s="397" t="s">
        <v>641</v>
      </c>
      <c r="BC21" s="397" t="s">
        <v>81</v>
      </c>
      <c r="BD21" s="397" t="s">
        <v>1548</v>
      </c>
      <c r="BE21" s="396">
        <v>23</v>
      </c>
      <c r="BF21" s="397" t="s">
        <v>1549</v>
      </c>
      <c r="BG21" s="397" t="s">
        <v>1550</v>
      </c>
      <c r="BH21" s="402" t="s">
        <v>1551</v>
      </c>
      <c r="BI21" s="397"/>
      <c r="BJ21" s="397" t="s">
        <v>1552</v>
      </c>
      <c r="BK21" s="397" t="s">
        <v>1549</v>
      </c>
      <c r="BL21" s="397" t="s">
        <v>1553</v>
      </c>
      <c r="BM21" s="397" t="s">
        <v>1554</v>
      </c>
      <c r="BN21" s="397" t="s">
        <v>1555</v>
      </c>
      <c r="BO21" s="397" t="s">
        <v>1556</v>
      </c>
      <c r="BP21" s="397" t="s">
        <v>1557</v>
      </c>
      <c r="BQ21" s="397" t="s">
        <v>1558</v>
      </c>
      <c r="BR21" s="397" t="s">
        <v>1559</v>
      </c>
      <c r="BS21" s="397" t="s">
        <v>1560</v>
      </c>
      <c r="BT21" s="397" t="s">
        <v>1561</v>
      </c>
      <c r="BU21" s="397" t="s">
        <v>1562</v>
      </c>
      <c r="BV21" s="397" t="s">
        <v>1563</v>
      </c>
      <c r="BW21" s="397" t="s">
        <v>1564</v>
      </c>
      <c r="BX21" s="397" t="s">
        <v>1565</v>
      </c>
      <c r="BY21" s="397" t="s">
        <v>1566</v>
      </c>
      <c r="BZ21" s="397" t="s">
        <v>1567</v>
      </c>
      <c r="CA21" s="397" t="s">
        <v>1568</v>
      </c>
      <c r="CB21" s="397" t="s">
        <v>1569</v>
      </c>
      <c r="CC21" s="397" t="s">
        <v>1570</v>
      </c>
      <c r="CD21" s="397" t="s">
        <v>1571</v>
      </c>
      <c r="CE21" s="397" t="s">
        <v>1572</v>
      </c>
      <c r="CF21" s="397" t="s">
        <v>1548</v>
      </c>
      <c r="CG21" s="397" t="s">
        <v>1573</v>
      </c>
      <c r="CH21" s="397" t="s">
        <v>1574</v>
      </c>
      <c r="CI21" s="397" t="s">
        <v>1575</v>
      </c>
      <c r="CJ21" s="403" t="s">
        <v>1576</v>
      </c>
    </row>
    <row r="22" spans="1:88" x14ac:dyDescent="0.2">
      <c r="A22" s="278">
        <f t="shared" si="9"/>
        <v>17</v>
      </c>
      <c r="B22" s="278">
        <f t="shared" si="10"/>
        <v>4</v>
      </c>
      <c r="C22" s="278">
        <f t="shared" si="11"/>
        <v>55</v>
      </c>
      <c r="D22" s="278">
        <f t="shared" si="12"/>
        <v>1</v>
      </c>
      <c r="E22" s="278">
        <f t="shared" si="13"/>
        <v>1</v>
      </c>
      <c r="F22" s="218" t="str">
        <f t="shared" si="14"/>
        <v>CR58137</v>
      </c>
      <c r="G22" s="219" t="str">
        <f t="shared" si="15"/>
        <v>Michelin</v>
      </c>
      <c r="H22" s="220" t="str">
        <f t="shared" si="16"/>
        <v>Klein Dieter</v>
      </c>
      <c r="I22" s="408" t="str">
        <f t="shared" si="17"/>
        <v>PC Roland zu  Bremen</v>
      </c>
      <c r="J22" s="258" t="str">
        <f t="shared" si="18"/>
        <v>INTD1141232</v>
      </c>
      <c r="K22" s="257" t="str">
        <f t="shared" si="19"/>
        <v>993 Coupe</v>
      </c>
      <c r="L22" s="414">
        <f t="shared" si="20"/>
        <v>24</v>
      </c>
      <c r="M22" s="256" t="str">
        <f t="shared" si="21"/>
        <v>2:22.551</v>
      </c>
      <c r="N22" s="415"/>
      <c r="O22" s="415"/>
      <c r="P22" s="415"/>
      <c r="Q22" s="262">
        <f t="shared" si="22"/>
        <v>4752</v>
      </c>
      <c r="R22">
        <f>VLOOKUP(A22,Grunddaten!$H$7:$I$56,2)</f>
        <v>33</v>
      </c>
      <c r="S22" s="244">
        <f t="shared" si="23"/>
        <v>6</v>
      </c>
      <c r="T22" s="283">
        <v>0</v>
      </c>
      <c r="U22" s="416">
        <f t="shared" si="24"/>
        <v>33</v>
      </c>
      <c r="V22" s="416" t="str">
        <f t="shared" si="25"/>
        <v/>
      </c>
      <c r="W22" s="416">
        <f t="shared" si="26"/>
        <v>33</v>
      </c>
      <c r="AA22" s="392">
        <v>55</v>
      </c>
      <c r="AB22" s="393" t="s">
        <v>1098</v>
      </c>
      <c r="AC22" s="392">
        <v>1</v>
      </c>
      <c r="AD22" s="393" t="s">
        <v>633</v>
      </c>
      <c r="AE22" s="392">
        <v>17</v>
      </c>
      <c r="AF22" s="392">
        <v>4</v>
      </c>
      <c r="AG22" s="393" t="s">
        <v>1099</v>
      </c>
      <c r="AH22" s="392">
        <v>24</v>
      </c>
      <c r="AI22" s="393" t="s">
        <v>512</v>
      </c>
      <c r="AJ22" s="393" t="s">
        <v>513</v>
      </c>
      <c r="AK22" s="392">
        <v>4752</v>
      </c>
      <c r="AL22" s="392">
        <v>0</v>
      </c>
      <c r="AM22" s="393" t="s">
        <v>844</v>
      </c>
      <c r="AN22" s="393"/>
      <c r="AO22" s="393" t="s">
        <v>305</v>
      </c>
      <c r="AP22" s="392">
        <v>0</v>
      </c>
      <c r="AQ22" s="393" t="s">
        <v>844</v>
      </c>
      <c r="AR22" s="392">
        <v>1</v>
      </c>
      <c r="AS22" s="393" t="s">
        <v>841</v>
      </c>
      <c r="AT22" s="393" t="s">
        <v>845</v>
      </c>
      <c r="AU22" s="392">
        <v>1</v>
      </c>
      <c r="AV22" s="393" t="s">
        <v>846</v>
      </c>
      <c r="AW22" s="393" t="s">
        <v>654</v>
      </c>
      <c r="AX22" s="393" t="s">
        <v>655</v>
      </c>
      <c r="AY22" s="393" t="s">
        <v>656</v>
      </c>
      <c r="AZ22" s="393" t="s">
        <v>305</v>
      </c>
      <c r="BA22" s="392">
        <v>0</v>
      </c>
      <c r="BB22" s="393" t="s">
        <v>836</v>
      </c>
      <c r="BC22" s="393" t="s">
        <v>81</v>
      </c>
      <c r="BD22" s="393" t="s">
        <v>1577</v>
      </c>
      <c r="BE22" s="392">
        <v>20</v>
      </c>
      <c r="BF22" s="393" t="s">
        <v>1578</v>
      </c>
      <c r="BG22" s="393" t="s">
        <v>1579</v>
      </c>
      <c r="BH22" s="394" t="s">
        <v>1580</v>
      </c>
      <c r="BI22" s="393"/>
      <c r="BJ22" s="393" t="s">
        <v>1581</v>
      </c>
      <c r="BK22" s="393" t="s">
        <v>1578</v>
      </c>
      <c r="BL22" s="393" t="s">
        <v>1582</v>
      </c>
      <c r="BM22" s="393" t="s">
        <v>1583</v>
      </c>
      <c r="BN22" s="393" t="s">
        <v>1584</v>
      </c>
      <c r="BO22" s="393" t="s">
        <v>1585</v>
      </c>
      <c r="BP22" s="393" t="s">
        <v>1586</v>
      </c>
      <c r="BQ22" s="393" t="s">
        <v>1587</v>
      </c>
      <c r="BR22" s="393" t="s">
        <v>1588</v>
      </c>
      <c r="BS22" s="393" t="s">
        <v>1589</v>
      </c>
      <c r="BT22" s="393" t="s">
        <v>1590</v>
      </c>
      <c r="BU22" s="393" t="s">
        <v>1591</v>
      </c>
      <c r="BV22" s="393" t="s">
        <v>1592</v>
      </c>
      <c r="BW22" s="393" t="s">
        <v>1593</v>
      </c>
      <c r="BX22" s="393" t="s">
        <v>1594</v>
      </c>
      <c r="BY22" s="393" t="s">
        <v>1595</v>
      </c>
      <c r="BZ22" s="393" t="s">
        <v>1596</v>
      </c>
      <c r="CA22" s="393" t="s">
        <v>1597</v>
      </c>
      <c r="CB22" s="393" t="s">
        <v>1261</v>
      </c>
      <c r="CC22" s="393" t="s">
        <v>1577</v>
      </c>
      <c r="CD22" s="393" t="s">
        <v>1598</v>
      </c>
      <c r="CE22" s="393" t="s">
        <v>1599</v>
      </c>
      <c r="CF22" s="393" t="s">
        <v>1600</v>
      </c>
      <c r="CG22" s="393" t="s">
        <v>1601</v>
      </c>
      <c r="CH22" s="393"/>
      <c r="CI22" s="393"/>
      <c r="CJ22" s="395"/>
    </row>
    <row r="23" spans="1:88" x14ac:dyDescent="0.2">
      <c r="A23" s="278">
        <f t="shared" si="9"/>
        <v>18</v>
      </c>
      <c r="B23" s="278">
        <f t="shared" si="10"/>
        <v>8</v>
      </c>
      <c r="C23" s="278">
        <f t="shared" si="11"/>
        <v>53</v>
      </c>
      <c r="D23" s="278">
        <f t="shared" si="12"/>
        <v>3</v>
      </c>
      <c r="E23" s="278">
        <f t="shared" si="13"/>
        <v>3</v>
      </c>
      <c r="F23" s="218" t="str">
        <f t="shared" si="14"/>
        <v>CS62627</v>
      </c>
      <c r="G23" s="219" t="str">
        <f t="shared" si="15"/>
        <v>Michelin</v>
      </c>
      <c r="H23" s="220" t="str">
        <f t="shared" si="16"/>
        <v>Potthoff Steffen</v>
      </c>
      <c r="I23" s="408" t="str">
        <f t="shared" si="17"/>
        <v>PC Schwaben</v>
      </c>
      <c r="J23" s="258" t="str">
        <f t="shared" si="18"/>
        <v>INTD1187710</v>
      </c>
      <c r="K23" s="257" t="str">
        <f t="shared" si="19"/>
        <v>911 (991) GT3 Touring</v>
      </c>
      <c r="L23" s="414">
        <f t="shared" si="20"/>
        <v>21</v>
      </c>
      <c r="M23" s="256" t="str">
        <f t="shared" si="21"/>
        <v>2:26.362</v>
      </c>
      <c r="N23" s="415"/>
      <c r="O23" s="415"/>
      <c r="P23" s="415"/>
      <c r="Q23" s="262">
        <f t="shared" si="22"/>
        <v>4767</v>
      </c>
      <c r="R23">
        <f>VLOOKUP(A23,Grunddaten!$H$7:$I$56,2)</f>
        <v>32</v>
      </c>
      <c r="S23" s="244">
        <f t="shared" si="23"/>
        <v>9</v>
      </c>
      <c r="T23" s="283">
        <v>0</v>
      </c>
      <c r="U23" s="416">
        <f t="shared" si="24"/>
        <v>32</v>
      </c>
      <c r="V23" s="416" t="str">
        <f t="shared" si="25"/>
        <v/>
      </c>
      <c r="W23" s="416">
        <f t="shared" si="26"/>
        <v>32</v>
      </c>
      <c r="AA23" s="396">
        <v>53</v>
      </c>
      <c r="AB23" s="397" t="s">
        <v>1098</v>
      </c>
      <c r="AC23" s="396">
        <v>3</v>
      </c>
      <c r="AD23" s="397" t="s">
        <v>1126</v>
      </c>
      <c r="AE23" s="396">
        <v>18</v>
      </c>
      <c r="AF23" s="396">
        <v>8</v>
      </c>
      <c r="AG23" s="397" t="s">
        <v>1281</v>
      </c>
      <c r="AH23" s="396">
        <v>21</v>
      </c>
      <c r="AI23" s="397" t="s">
        <v>512</v>
      </c>
      <c r="AJ23" s="397" t="s">
        <v>513</v>
      </c>
      <c r="AK23" s="396">
        <v>4767</v>
      </c>
      <c r="AL23" s="396">
        <v>0</v>
      </c>
      <c r="AM23" s="397" t="s">
        <v>1602</v>
      </c>
      <c r="AN23" s="397"/>
      <c r="AO23" s="397" t="s">
        <v>305</v>
      </c>
      <c r="AP23" s="396">
        <v>0</v>
      </c>
      <c r="AQ23" s="397" t="s">
        <v>1602</v>
      </c>
      <c r="AR23" s="396">
        <v>1</v>
      </c>
      <c r="AS23" s="397" t="s">
        <v>1603</v>
      </c>
      <c r="AT23" s="397" t="s">
        <v>1604</v>
      </c>
      <c r="AU23" s="396">
        <v>1</v>
      </c>
      <c r="AV23" s="397" t="s">
        <v>1605</v>
      </c>
      <c r="AW23" s="397" t="s">
        <v>398</v>
      </c>
      <c r="AX23" s="397" t="s">
        <v>901</v>
      </c>
      <c r="AY23" s="397" t="s">
        <v>902</v>
      </c>
      <c r="AZ23" s="397" t="s">
        <v>305</v>
      </c>
      <c r="BA23" s="396">
        <v>0</v>
      </c>
      <c r="BB23" s="397" t="s">
        <v>643</v>
      </c>
      <c r="BC23" s="397" t="s">
        <v>81</v>
      </c>
      <c r="BD23" s="397" t="s">
        <v>1606</v>
      </c>
      <c r="BE23" s="396">
        <v>6</v>
      </c>
      <c r="BF23" s="397" t="s">
        <v>1607</v>
      </c>
      <c r="BG23" s="397" t="s">
        <v>1608</v>
      </c>
      <c r="BH23" s="402" t="s">
        <v>1609</v>
      </c>
      <c r="BI23" s="397"/>
      <c r="BJ23" s="397" t="s">
        <v>1610</v>
      </c>
      <c r="BK23" s="397" t="s">
        <v>1607</v>
      </c>
      <c r="BL23" s="397" t="s">
        <v>1611</v>
      </c>
      <c r="BM23" s="397" t="s">
        <v>1612</v>
      </c>
      <c r="BN23" s="397" t="s">
        <v>1613</v>
      </c>
      <c r="BO23" s="397" t="s">
        <v>1606</v>
      </c>
      <c r="BP23" s="397" t="s">
        <v>1614</v>
      </c>
      <c r="BQ23" s="397" t="s">
        <v>1615</v>
      </c>
      <c r="BR23" s="397" t="s">
        <v>1616</v>
      </c>
      <c r="BS23" s="397" t="s">
        <v>1617</v>
      </c>
      <c r="BT23" s="397" t="s">
        <v>1618</v>
      </c>
      <c r="BU23" s="397" t="s">
        <v>1619</v>
      </c>
      <c r="BV23" s="397" t="s">
        <v>1620</v>
      </c>
      <c r="BW23" s="397" t="s">
        <v>1621</v>
      </c>
      <c r="BX23" s="397" t="s">
        <v>1015</v>
      </c>
      <c r="BY23" s="397" t="s">
        <v>1622</v>
      </c>
      <c r="BZ23" s="397" t="s">
        <v>1623</v>
      </c>
      <c r="CA23" s="397" t="s">
        <v>1624</v>
      </c>
      <c r="CB23" s="397" t="s">
        <v>1625</v>
      </c>
      <c r="CC23" s="397" t="s">
        <v>1626</v>
      </c>
      <c r="CD23" s="397" t="s">
        <v>1627</v>
      </c>
      <c r="CE23" s="397"/>
      <c r="CF23" s="397"/>
      <c r="CG23" s="397"/>
      <c r="CH23" s="397"/>
      <c r="CI23" s="397"/>
      <c r="CJ23" s="403"/>
    </row>
    <row r="24" spans="1:88" x14ac:dyDescent="0.2">
      <c r="A24" s="278">
        <f t="shared" si="9"/>
        <v>19</v>
      </c>
      <c r="B24" s="278">
        <f t="shared" si="10"/>
        <v>5</v>
      </c>
      <c r="C24" s="278">
        <f t="shared" si="11"/>
        <v>58</v>
      </c>
      <c r="D24" s="278">
        <f t="shared" si="12"/>
        <v>1</v>
      </c>
      <c r="E24" s="278">
        <f t="shared" si="13"/>
        <v>1</v>
      </c>
      <c r="F24" s="218" t="str">
        <f t="shared" si="14"/>
        <v>CM96115</v>
      </c>
      <c r="G24" s="219" t="str">
        <f t="shared" si="15"/>
        <v>Michelin</v>
      </c>
      <c r="H24" s="220" t="str">
        <f t="shared" si="16"/>
        <v>Volke Andreas</v>
      </c>
      <c r="I24" s="408" t="str">
        <f t="shared" si="17"/>
        <v>PC Möhnesee</v>
      </c>
      <c r="J24" s="258" t="str">
        <f t="shared" si="18"/>
        <v>1179674</v>
      </c>
      <c r="K24" s="257" t="str">
        <f t="shared" si="19"/>
        <v>944 Coupe</v>
      </c>
      <c r="L24" s="414">
        <f t="shared" si="20"/>
        <v>13</v>
      </c>
      <c r="M24" s="256" t="str">
        <f t="shared" si="21"/>
        <v>2:31.434</v>
      </c>
      <c r="N24" s="415"/>
      <c r="O24" s="415"/>
      <c r="P24" s="415"/>
      <c r="Q24" s="262">
        <f t="shared" si="22"/>
        <v>214377</v>
      </c>
      <c r="R24">
        <f>VLOOKUP(A24,Grunddaten!$H$7:$I$56,2)</f>
        <v>31</v>
      </c>
      <c r="S24" s="244">
        <f t="shared" si="23"/>
        <v>6</v>
      </c>
      <c r="T24" s="283">
        <v>0</v>
      </c>
      <c r="U24" s="416">
        <f t="shared" si="24"/>
        <v>31</v>
      </c>
      <c r="V24" s="416" t="str">
        <f t="shared" si="25"/>
        <v/>
      </c>
      <c r="W24" s="416">
        <f t="shared" si="26"/>
        <v>31</v>
      </c>
      <c r="AA24" s="392">
        <v>58</v>
      </c>
      <c r="AB24" s="393" t="s">
        <v>1098</v>
      </c>
      <c r="AC24" s="392">
        <v>1</v>
      </c>
      <c r="AD24" s="393" t="s">
        <v>633</v>
      </c>
      <c r="AE24" s="392">
        <v>19</v>
      </c>
      <c r="AF24" s="392">
        <v>5</v>
      </c>
      <c r="AG24" s="393" t="s">
        <v>522</v>
      </c>
      <c r="AH24" s="392">
        <v>13</v>
      </c>
      <c r="AI24" s="393" t="s">
        <v>512</v>
      </c>
      <c r="AJ24" s="393" t="s">
        <v>513</v>
      </c>
      <c r="AK24" s="392">
        <v>214377</v>
      </c>
      <c r="AL24" s="392">
        <v>0</v>
      </c>
      <c r="AM24" s="393" t="s">
        <v>1628</v>
      </c>
      <c r="AN24" s="393"/>
      <c r="AO24" s="393" t="s">
        <v>305</v>
      </c>
      <c r="AP24" s="392">
        <v>0</v>
      </c>
      <c r="AQ24" s="393" t="s">
        <v>1628</v>
      </c>
      <c r="AR24" s="392">
        <v>1</v>
      </c>
      <c r="AS24" s="393" t="s">
        <v>1283</v>
      </c>
      <c r="AT24" s="393" t="s">
        <v>1629</v>
      </c>
      <c r="AU24" s="392">
        <v>1</v>
      </c>
      <c r="AV24" s="393" t="s">
        <v>1630</v>
      </c>
      <c r="AW24" s="393" t="s">
        <v>594</v>
      </c>
      <c r="AX24" s="393" t="s">
        <v>595</v>
      </c>
      <c r="AY24" s="393" t="s">
        <v>877</v>
      </c>
      <c r="AZ24" s="393" t="s">
        <v>305</v>
      </c>
      <c r="BA24" s="392">
        <v>0</v>
      </c>
      <c r="BB24" s="393" t="s">
        <v>567</v>
      </c>
      <c r="BC24" s="393" t="s">
        <v>81</v>
      </c>
      <c r="BD24" s="393" t="s">
        <v>1631</v>
      </c>
      <c r="BE24" s="392">
        <v>10</v>
      </c>
      <c r="BF24" s="393" t="s">
        <v>1632</v>
      </c>
      <c r="BG24" s="393" t="s">
        <v>1633</v>
      </c>
      <c r="BH24" s="394" t="s">
        <v>1634</v>
      </c>
      <c r="BI24" s="393"/>
      <c r="BJ24" s="393" t="s">
        <v>1635</v>
      </c>
      <c r="BK24" s="393" t="s">
        <v>1632</v>
      </c>
      <c r="BL24" s="393" t="s">
        <v>1636</v>
      </c>
      <c r="BM24" s="393" t="s">
        <v>1637</v>
      </c>
      <c r="BN24" s="393" t="s">
        <v>1638</v>
      </c>
      <c r="BO24" s="393" t="s">
        <v>1639</v>
      </c>
      <c r="BP24" s="393" t="s">
        <v>1107</v>
      </c>
      <c r="BQ24" s="393" t="s">
        <v>1640</v>
      </c>
      <c r="BR24" s="393" t="s">
        <v>1641</v>
      </c>
      <c r="BS24" s="393" t="s">
        <v>1631</v>
      </c>
      <c r="BT24" s="393" t="s">
        <v>1642</v>
      </c>
      <c r="BU24" s="393" t="s">
        <v>1643</v>
      </c>
      <c r="BV24" s="393" t="s">
        <v>1644</v>
      </c>
      <c r="BW24" s="393"/>
      <c r="BX24" s="393"/>
      <c r="BY24" s="393"/>
      <c r="BZ24" s="393"/>
      <c r="CA24" s="393"/>
      <c r="CB24" s="393"/>
      <c r="CC24" s="393"/>
      <c r="CD24" s="393"/>
      <c r="CE24" s="393"/>
      <c r="CF24" s="393"/>
      <c r="CG24" s="393"/>
      <c r="CH24" s="393"/>
      <c r="CI24" s="393"/>
      <c r="CJ24" s="395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R24"/>
  <sheetViews>
    <sheetView workbookViewId="0">
      <selection activeCell="R10" sqref="R10"/>
    </sheetView>
  </sheetViews>
  <sheetFormatPr baseColWidth="10" defaultColWidth="11.7109375" defaultRowHeight="12.75" x14ac:dyDescent="0.2"/>
  <cols>
    <col min="1" max="1" width="5.140625" customWidth="1"/>
    <col min="2" max="2" width="4.7109375" customWidth="1"/>
    <col min="3" max="3" width="5.7109375" customWidth="1"/>
    <col min="4" max="4" width="4.7109375" customWidth="1"/>
    <col min="5" max="5" width="6.85546875" customWidth="1"/>
    <col min="6" max="6" width="11.28515625" customWidth="1"/>
    <col min="7" max="7" width="8.7109375" customWidth="1"/>
    <col min="8" max="8" width="20.28515625" customWidth="1"/>
    <col min="9" max="9" width="24.28515625" customWidth="1"/>
    <col min="10" max="10" width="12" bestFit="1" customWidth="1"/>
    <col min="11" max="11" width="11.28515625" customWidth="1"/>
    <col min="12" max="12" width="4.7109375" customWidth="1"/>
    <col min="13" max="13" width="8.85546875" customWidth="1"/>
    <col min="14" max="14" width="9.28515625" customWidth="1"/>
    <col min="15" max="15" width="5" customWidth="1"/>
    <col min="16" max="16" width="4.7109375" customWidth="1"/>
    <col min="17" max="17" width="7.28515625" customWidth="1"/>
    <col min="18" max="18" width="5.28515625" customWidth="1"/>
    <col min="19" max="19" width="6.28515625" customWidth="1"/>
    <col min="20" max="20" width="7" customWidth="1"/>
    <col min="21" max="21" width="6.28515625" customWidth="1"/>
    <col min="22" max="22" width="5.7109375" customWidth="1"/>
    <col min="23" max="23" width="6.28515625" customWidth="1"/>
    <col min="24" max="31" width="11.28515625" customWidth="1"/>
  </cols>
  <sheetData>
    <row r="1" spans="1:122" s="2" customFormat="1" x14ac:dyDescent="0.2">
      <c r="A1" s="7" t="s">
        <v>611</v>
      </c>
      <c r="B1" s="7"/>
      <c r="E1" s="3"/>
      <c r="F1" s="3"/>
      <c r="G1" s="13">
        <v>44381</v>
      </c>
      <c r="H1" s="3" t="s">
        <v>612</v>
      </c>
      <c r="J1" s="3">
        <f>COUNT(D2:D1463)</f>
        <v>21</v>
      </c>
      <c r="K1" s="3">
        <f>COUNT(E2:E1463)</f>
        <v>21</v>
      </c>
      <c r="M1" s="3" t="s">
        <v>62</v>
      </c>
      <c r="Q1" s="31"/>
      <c r="AA1" s="216"/>
      <c r="AB1" s="216"/>
      <c r="AC1" s="216"/>
      <c r="AD1" s="216"/>
      <c r="AE1" s="216"/>
      <c r="AF1" s="216"/>
      <c r="AG1" s="217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</row>
    <row r="2" spans="1:122" s="2" customFormat="1" ht="15.75" thickBot="1" x14ac:dyDescent="0.3">
      <c r="K2" s="11"/>
      <c r="Q2" s="31"/>
      <c r="AA2" s="249" t="s">
        <v>271</v>
      </c>
      <c r="AB2" s="250" t="s">
        <v>272</v>
      </c>
      <c r="AC2" s="250" t="s">
        <v>273</v>
      </c>
      <c r="AD2" s="250" t="s">
        <v>274</v>
      </c>
      <c r="AE2" s="250" t="s">
        <v>275</v>
      </c>
      <c r="AF2" s="250" t="s">
        <v>276</v>
      </c>
      <c r="AG2" s="250" t="s">
        <v>277</v>
      </c>
      <c r="AH2" s="250" t="s">
        <v>278</v>
      </c>
      <c r="AI2" s="250" t="s">
        <v>279</v>
      </c>
      <c r="AJ2" s="250" t="s">
        <v>376</v>
      </c>
      <c r="AK2" s="250" t="s">
        <v>280</v>
      </c>
      <c r="AL2" s="250" t="s">
        <v>377</v>
      </c>
      <c r="AM2" s="250" t="s">
        <v>285</v>
      </c>
      <c r="AN2" s="250" t="s">
        <v>378</v>
      </c>
      <c r="AO2" s="250" t="s">
        <v>379</v>
      </c>
      <c r="AP2" s="250" t="s">
        <v>281</v>
      </c>
      <c r="AQ2" s="250" t="s">
        <v>282</v>
      </c>
      <c r="AR2" s="250" t="s">
        <v>380</v>
      </c>
      <c r="AS2" s="250" t="s">
        <v>37</v>
      </c>
      <c r="AT2" s="250" t="s">
        <v>284</v>
      </c>
      <c r="AU2" s="250" t="s">
        <v>381</v>
      </c>
      <c r="AV2" s="250" t="s">
        <v>286</v>
      </c>
      <c r="AW2" s="250" t="s">
        <v>287</v>
      </c>
      <c r="AX2" s="250" t="s">
        <v>382</v>
      </c>
      <c r="AY2" s="250" t="s">
        <v>291</v>
      </c>
      <c r="AZ2" s="250" t="s">
        <v>293</v>
      </c>
      <c r="BA2" s="250" t="s">
        <v>294</v>
      </c>
      <c r="BB2" s="250" t="s">
        <v>295</v>
      </c>
      <c r="BC2" s="250" t="s">
        <v>296</v>
      </c>
      <c r="BD2" s="250" t="s">
        <v>297</v>
      </c>
      <c r="BE2" s="250" t="s">
        <v>298</v>
      </c>
      <c r="BF2" s="250" t="s">
        <v>299</v>
      </c>
      <c r="BG2" s="250" t="s">
        <v>300</v>
      </c>
      <c r="BH2" s="250" t="s">
        <v>301</v>
      </c>
      <c r="BI2" s="250" t="s">
        <v>302</v>
      </c>
      <c r="BJ2" s="250" t="s">
        <v>303</v>
      </c>
      <c r="BK2" s="250" t="s">
        <v>304</v>
      </c>
      <c r="BL2" s="250" t="s">
        <v>383</v>
      </c>
      <c r="BM2" s="250" t="s">
        <v>384</v>
      </c>
      <c r="BN2" s="250" t="s">
        <v>385</v>
      </c>
      <c r="BO2" s="250" t="s">
        <v>386</v>
      </c>
      <c r="BP2" s="250" t="s">
        <v>387</v>
      </c>
      <c r="BQ2" s="250" t="s">
        <v>388</v>
      </c>
      <c r="BR2" s="250" t="s">
        <v>389</v>
      </c>
      <c r="BS2" s="250" t="s">
        <v>390</v>
      </c>
      <c r="BT2" s="250" t="s">
        <v>391</v>
      </c>
      <c r="BU2" s="250" t="s">
        <v>392</v>
      </c>
      <c r="BV2" s="250" t="s">
        <v>393</v>
      </c>
      <c r="BW2" s="250" t="s">
        <v>394</v>
      </c>
      <c r="BX2" s="251" t="s">
        <v>395</v>
      </c>
      <c r="BY2" s="221" t="s">
        <v>349</v>
      </c>
      <c r="BZ2" s="221" t="s">
        <v>350</v>
      </c>
      <c r="CA2" s="221" t="s">
        <v>351</v>
      </c>
      <c r="CB2" s="221" t="s">
        <v>352</v>
      </c>
      <c r="CC2" s="221" t="s">
        <v>353</v>
      </c>
      <c r="CD2"/>
    </row>
    <row r="3" spans="1:122" s="2" customFormat="1" ht="51.75" thickTop="1" x14ac:dyDescent="0.25">
      <c r="A3" s="55" t="s">
        <v>35</v>
      </c>
      <c r="B3" s="55" t="s">
        <v>28</v>
      </c>
      <c r="C3" s="55" t="s">
        <v>69</v>
      </c>
      <c r="D3" s="55" t="s">
        <v>55</v>
      </c>
      <c r="E3" s="55" t="s">
        <v>95</v>
      </c>
      <c r="F3" s="56" t="s">
        <v>94</v>
      </c>
      <c r="G3" s="56" t="s">
        <v>119</v>
      </c>
      <c r="H3" s="56" t="s">
        <v>56</v>
      </c>
      <c r="I3" s="56" t="s">
        <v>63</v>
      </c>
      <c r="J3" s="56" t="s">
        <v>355</v>
      </c>
      <c r="K3" s="57" t="s">
        <v>57</v>
      </c>
      <c r="L3" s="55" t="s">
        <v>96</v>
      </c>
      <c r="M3" s="53" t="s">
        <v>79</v>
      </c>
      <c r="N3" s="53" t="s">
        <v>80</v>
      </c>
      <c r="O3" s="55" t="s">
        <v>97</v>
      </c>
      <c r="P3" s="55" t="s">
        <v>98</v>
      </c>
      <c r="Q3" s="55" t="s">
        <v>53</v>
      </c>
      <c r="R3" s="55" t="s">
        <v>60</v>
      </c>
      <c r="S3" s="55" t="s">
        <v>120</v>
      </c>
      <c r="T3" s="55" t="s">
        <v>61</v>
      </c>
      <c r="U3" s="55" t="s">
        <v>121</v>
      </c>
      <c r="V3" s="55" t="s">
        <v>122</v>
      </c>
      <c r="W3" s="55" t="s">
        <v>123</v>
      </c>
      <c r="AA3" s="311" t="s">
        <v>271</v>
      </c>
      <c r="AB3" s="311" t="s">
        <v>272</v>
      </c>
      <c r="AC3" s="311" t="s">
        <v>273</v>
      </c>
      <c r="AD3" s="311" t="s">
        <v>275</v>
      </c>
      <c r="AE3" s="311" t="s">
        <v>276</v>
      </c>
      <c r="AF3" s="311" t="s">
        <v>277</v>
      </c>
      <c r="AG3" s="311" t="s">
        <v>477</v>
      </c>
      <c r="AH3" s="311" t="s">
        <v>476</v>
      </c>
      <c r="AI3" s="311" t="s">
        <v>279</v>
      </c>
      <c r="AJ3" s="311" t="s">
        <v>376</v>
      </c>
      <c r="AK3" s="311" t="s">
        <v>515</v>
      </c>
      <c r="AL3" s="311" t="s">
        <v>280</v>
      </c>
      <c r="AM3" s="311" t="s">
        <v>478</v>
      </c>
      <c r="AN3" s="311" t="s">
        <v>285</v>
      </c>
      <c r="AO3" s="311" t="s">
        <v>839</v>
      </c>
      <c r="AP3" s="311" t="s">
        <v>377</v>
      </c>
      <c r="AQ3" s="311" t="s">
        <v>379</v>
      </c>
      <c r="AR3" s="311" t="s">
        <v>281</v>
      </c>
      <c r="AS3" s="311" t="s">
        <v>570</v>
      </c>
      <c r="AT3" s="311" t="s">
        <v>282</v>
      </c>
      <c r="AU3" s="311" t="s">
        <v>380</v>
      </c>
      <c r="AV3" s="311" t="s">
        <v>283</v>
      </c>
      <c r="AW3" s="311" t="s">
        <v>37</v>
      </c>
      <c r="AX3" s="311" t="s">
        <v>406</v>
      </c>
      <c r="AY3" s="311" t="s">
        <v>284</v>
      </c>
      <c r="AZ3" s="311" t="s">
        <v>479</v>
      </c>
      <c r="BA3" s="311" t="s">
        <v>840</v>
      </c>
      <c r="BB3" s="311" t="s">
        <v>286</v>
      </c>
      <c r="BC3" s="311" t="s">
        <v>287</v>
      </c>
      <c r="BD3" s="311" t="s">
        <v>480</v>
      </c>
      <c r="BE3" s="311" t="s">
        <v>481</v>
      </c>
      <c r="BF3" s="311" t="s">
        <v>382</v>
      </c>
      <c r="BG3" s="311" t="s">
        <v>482</v>
      </c>
      <c r="BH3" s="311" t="s">
        <v>483</v>
      </c>
      <c r="BI3" s="311" t="s">
        <v>546</v>
      </c>
      <c r="BJ3" s="311" t="s">
        <v>484</v>
      </c>
      <c r="BK3" s="311" t="s">
        <v>485</v>
      </c>
      <c r="BL3" s="311" t="s">
        <v>486</v>
      </c>
      <c r="BM3" s="311" t="s">
        <v>487</v>
      </c>
      <c r="BN3" s="311" t="s">
        <v>488</v>
      </c>
      <c r="BO3" s="311" t="s">
        <v>489</v>
      </c>
      <c r="BP3" s="311" t="s">
        <v>490</v>
      </c>
      <c r="BQ3" s="311" t="s">
        <v>491</v>
      </c>
      <c r="BR3" s="311" t="s">
        <v>492</v>
      </c>
      <c r="BS3" s="311" t="s">
        <v>493</v>
      </c>
      <c r="BT3" s="311" t="s">
        <v>494</v>
      </c>
      <c r="BU3" s="311" t="s">
        <v>495</v>
      </c>
      <c r="BV3" s="311" t="s">
        <v>496</v>
      </c>
      <c r="BW3" s="311" t="s">
        <v>497</v>
      </c>
      <c r="BX3" s="311" t="s">
        <v>498</v>
      </c>
      <c r="BY3" s="311" t="s">
        <v>499</v>
      </c>
      <c r="BZ3" s="311" t="s">
        <v>500</v>
      </c>
      <c r="CA3" s="311" t="s">
        <v>501</v>
      </c>
      <c r="CB3" s="311" t="s">
        <v>502</v>
      </c>
      <c r="CC3" s="311" t="s">
        <v>503</v>
      </c>
      <c r="CD3" s="311" t="s">
        <v>504</v>
      </c>
      <c r="CE3" s="311" t="s">
        <v>505</v>
      </c>
      <c r="CF3" s="311" t="s">
        <v>506</v>
      </c>
      <c r="CG3" s="311" t="s">
        <v>507</v>
      </c>
      <c r="CH3" s="311" t="s">
        <v>508</v>
      </c>
      <c r="CI3" s="311" t="s">
        <v>509</v>
      </c>
      <c r="CJ3" s="312" t="s">
        <v>510</v>
      </c>
      <c r="CK3" s="367" t="s">
        <v>516</v>
      </c>
      <c r="CL3" s="367" t="s">
        <v>525</v>
      </c>
      <c r="CM3" s="368" t="s">
        <v>526</v>
      </c>
    </row>
    <row r="4" spans="1:122" s="2" customFormat="1" x14ac:dyDescent="0.2">
      <c r="A4" s="278">
        <f>AE4</f>
        <v>1</v>
      </c>
      <c r="B4" s="278">
        <f>AE4</f>
        <v>1</v>
      </c>
      <c r="C4" s="278">
        <f>AA4</f>
        <v>92</v>
      </c>
      <c r="D4" s="278">
        <f t="shared" ref="D4" si="0">IF(AZ4="F",6,AC4)</f>
        <v>2</v>
      </c>
      <c r="E4" s="278">
        <f t="shared" ref="E4" si="1">AC4</f>
        <v>2</v>
      </c>
      <c r="F4" s="218" t="str">
        <f>IF(AX4="","Gast "&amp;H4,AX4)</f>
        <v>CI28230</v>
      </c>
      <c r="G4" s="219" t="str">
        <f>IF(LEN(BC4)&gt;0,BC4,"")</f>
        <v>Michelin</v>
      </c>
      <c r="H4" s="220" t="str">
        <f>AT4&amp;" "&amp;AR4</f>
        <v>Herz Rocco</v>
      </c>
      <c r="I4" s="408" t="str">
        <f>IF(LEN(AW4)&gt;0,AW4,"Gast")</f>
        <v>PC Isartal-München</v>
      </c>
      <c r="J4" s="258" t="str">
        <f t="shared" ref="J4" si="2">AY4</f>
        <v>IC1123485</v>
      </c>
      <c r="K4" s="257" t="str">
        <f>BB4</f>
        <v>Cayman GT4</v>
      </c>
      <c r="L4" s="414">
        <f>AG4</f>
        <v>21</v>
      </c>
      <c r="M4" s="256" t="str">
        <f>BF4</f>
        <v>2:23.224</v>
      </c>
      <c r="N4" s="415"/>
      <c r="O4" s="415"/>
      <c r="P4" s="415"/>
      <c r="Q4" s="262">
        <f>AJ4</f>
        <v>3</v>
      </c>
      <c r="R4">
        <f>VLOOKUP(A4,Grunddaten!$H$7:$I$56,2)</f>
        <v>100</v>
      </c>
      <c r="S4" s="244">
        <f t="shared" ref="S4" si="3">COUNTIF(E$4:E$8013,"="&amp;TEXT(E4,"0"))</f>
        <v>7</v>
      </c>
      <c r="T4" s="283">
        <v>0</v>
      </c>
      <c r="U4" s="416">
        <f t="shared" ref="U4" si="4">R4+T4</f>
        <v>100</v>
      </c>
      <c r="V4" s="416" t="str">
        <f t="shared" ref="V4" si="5">IF(D4=6,U4,"")</f>
        <v/>
      </c>
      <c r="W4" s="416">
        <f t="shared" ref="W4" si="6">IF(G4="Michelin",U4,0)</f>
        <v>100</v>
      </c>
      <c r="X4" s="98"/>
      <c r="Y4" s="98"/>
      <c r="Z4" s="98"/>
      <c r="AA4" s="392">
        <v>92</v>
      </c>
      <c r="AB4" s="393" t="s">
        <v>1646</v>
      </c>
      <c r="AC4" s="392">
        <v>2</v>
      </c>
      <c r="AD4" s="392">
        <v>1</v>
      </c>
      <c r="AE4" s="392">
        <v>1</v>
      </c>
      <c r="AF4" s="393" t="s">
        <v>522</v>
      </c>
      <c r="AG4" s="418">
        <v>21</v>
      </c>
      <c r="AH4" s="393" t="s">
        <v>512</v>
      </c>
      <c r="AI4" s="393" t="s">
        <v>513</v>
      </c>
      <c r="AJ4" s="392">
        <v>3</v>
      </c>
      <c r="AK4" s="392">
        <v>0</v>
      </c>
      <c r="AL4" s="393" t="s">
        <v>648</v>
      </c>
      <c r="AM4" s="393"/>
      <c r="AN4" s="393" t="s">
        <v>305</v>
      </c>
      <c r="AO4" s="392">
        <v>0</v>
      </c>
      <c r="AP4" s="393" t="s">
        <v>648</v>
      </c>
      <c r="AQ4" s="392">
        <v>1</v>
      </c>
      <c r="AR4" s="393" t="s">
        <v>649</v>
      </c>
      <c r="AS4" s="393" t="s">
        <v>636</v>
      </c>
      <c r="AT4" s="393" t="s">
        <v>650</v>
      </c>
      <c r="AU4" s="392">
        <v>1</v>
      </c>
      <c r="AV4" s="393" t="s">
        <v>651</v>
      </c>
      <c r="AW4" s="393" t="s">
        <v>610</v>
      </c>
      <c r="AX4" s="393" t="s">
        <v>652</v>
      </c>
      <c r="AY4" s="393" t="s">
        <v>653</v>
      </c>
      <c r="AZ4" s="393" t="s">
        <v>305</v>
      </c>
      <c r="BA4" s="392">
        <v>0</v>
      </c>
      <c r="BB4" s="393" t="s">
        <v>568</v>
      </c>
      <c r="BC4" s="393" t="s">
        <v>81</v>
      </c>
      <c r="BD4" s="393" t="s">
        <v>1647</v>
      </c>
      <c r="BE4" s="393" t="s">
        <v>1648</v>
      </c>
      <c r="BF4" s="393" t="s">
        <v>1649</v>
      </c>
      <c r="BG4" s="393" t="s">
        <v>1650</v>
      </c>
      <c r="BH4" s="394" t="s">
        <v>1651</v>
      </c>
      <c r="BI4" s="393"/>
      <c r="BJ4" s="393" t="s">
        <v>1652</v>
      </c>
      <c r="BK4" s="393" t="s">
        <v>1649</v>
      </c>
      <c r="BL4" s="393" t="s">
        <v>1653</v>
      </c>
      <c r="BM4" s="393" t="s">
        <v>1654</v>
      </c>
      <c r="BN4" s="393" t="s">
        <v>1655</v>
      </c>
      <c r="BO4" s="393" t="s">
        <v>1656</v>
      </c>
      <c r="BP4" s="393" t="s">
        <v>1657</v>
      </c>
      <c r="BQ4" s="393" t="s">
        <v>1658</v>
      </c>
      <c r="BR4" s="393" t="s">
        <v>1659</v>
      </c>
      <c r="BS4" s="393" t="s">
        <v>1647</v>
      </c>
      <c r="BT4" s="393" t="s">
        <v>1660</v>
      </c>
      <c r="BU4" s="393" t="s">
        <v>1661</v>
      </c>
      <c r="BV4" s="393" t="s">
        <v>1662</v>
      </c>
      <c r="BW4" s="393" t="s">
        <v>1663</v>
      </c>
      <c r="BX4" s="393" t="s">
        <v>1664</v>
      </c>
      <c r="BY4" s="393" t="s">
        <v>1245</v>
      </c>
      <c r="BZ4" s="393" t="s">
        <v>1665</v>
      </c>
      <c r="CA4" s="393" t="s">
        <v>1666</v>
      </c>
      <c r="CB4" s="393" t="s">
        <v>1667</v>
      </c>
      <c r="CC4" s="393" t="s">
        <v>1668</v>
      </c>
      <c r="CD4" s="393" t="s">
        <v>1669</v>
      </c>
      <c r="CE4" s="393"/>
      <c r="CF4" s="393"/>
      <c r="CG4" s="393"/>
      <c r="CH4" s="393"/>
      <c r="CI4" s="393"/>
      <c r="CJ4" s="395"/>
      <c r="CK4" s="393"/>
      <c r="CL4" s="393"/>
      <c r="CM4" s="395"/>
      <c r="CN4" s="98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</row>
    <row r="5" spans="1:122" x14ac:dyDescent="0.2">
      <c r="A5" s="278">
        <v>2</v>
      </c>
      <c r="B5" s="278">
        <f t="shared" ref="B5:B24" si="7">AE5</f>
        <v>2</v>
      </c>
      <c r="C5" s="278">
        <f t="shared" ref="C5:C24" si="8">AA5</f>
        <v>57</v>
      </c>
      <c r="D5" s="278">
        <f t="shared" ref="D5:D24" si="9">IF(AZ5="F",6,AC5)</f>
        <v>2</v>
      </c>
      <c r="E5" s="278">
        <f t="shared" ref="E5:E24" si="10">AC5</f>
        <v>2</v>
      </c>
      <c r="F5" s="218" t="str">
        <f t="shared" ref="F5:F24" si="11">IF(AX5="","Gast "&amp;H5,AX5)</f>
        <v>CR53356</v>
      </c>
      <c r="G5" s="219" t="str">
        <f t="shared" ref="G5:G24" si="12">IF(LEN(BC5)&gt;0,BC5,"")</f>
        <v>Michelin</v>
      </c>
      <c r="H5" s="220" t="str">
        <f t="shared" ref="H5:H24" si="13">AT5&amp;" "&amp;AR5</f>
        <v>Kramer Ulrich</v>
      </c>
      <c r="I5" s="408" t="str">
        <f t="shared" ref="I5:I24" si="14">IF(LEN(AW5)&gt;0,AW5,"Gast")</f>
        <v>PC Rhein-Main</v>
      </c>
      <c r="J5" s="258" t="str">
        <f t="shared" ref="J5:J24" si="15">AY5</f>
        <v>NC1154789</v>
      </c>
      <c r="K5" s="257" t="str">
        <f t="shared" ref="K5:K24" si="16">BB5</f>
        <v>997 GT3</v>
      </c>
      <c r="L5" s="414">
        <f t="shared" ref="L5:L24" si="17">AG5</f>
        <v>24</v>
      </c>
      <c r="M5" s="256" t="str">
        <f t="shared" ref="M5:M24" si="18">BF5</f>
        <v>2:15.775</v>
      </c>
      <c r="N5" s="415"/>
      <c r="O5" s="415"/>
      <c r="P5" s="415"/>
      <c r="Q5" s="262">
        <f t="shared" ref="Q5:Q24" si="19">AJ5</f>
        <v>54</v>
      </c>
      <c r="R5">
        <f>VLOOKUP(A5,Grunddaten!$H$7:$I$56,2)</f>
        <v>85</v>
      </c>
      <c r="S5" s="244">
        <f t="shared" ref="S5:S24" si="20">COUNTIF(E$4:E$8013,"="&amp;TEXT(E5,"0"))</f>
        <v>7</v>
      </c>
      <c r="T5" s="283">
        <v>0</v>
      </c>
      <c r="U5" s="416">
        <f t="shared" ref="U5:U24" si="21">R5+T5</f>
        <v>85</v>
      </c>
      <c r="V5" s="416" t="str">
        <f t="shared" ref="V5:V24" si="22">IF(D5=6,U5,"")</f>
        <v/>
      </c>
      <c r="W5" s="416">
        <f t="shared" ref="W5:W24" si="23">IF(G5="Michelin",U5,0)</f>
        <v>85</v>
      </c>
      <c r="AA5" s="396">
        <v>57</v>
      </c>
      <c r="AB5" s="397" t="s">
        <v>1646</v>
      </c>
      <c r="AC5" s="396">
        <v>2</v>
      </c>
      <c r="AD5" s="396">
        <v>2</v>
      </c>
      <c r="AE5" s="396">
        <v>2</v>
      </c>
      <c r="AF5" s="397" t="s">
        <v>522</v>
      </c>
      <c r="AG5" s="410">
        <v>24</v>
      </c>
      <c r="AH5" s="397" t="s">
        <v>512</v>
      </c>
      <c r="AI5" s="397" t="s">
        <v>513</v>
      </c>
      <c r="AJ5" s="396">
        <v>54</v>
      </c>
      <c r="AK5" s="396">
        <v>0</v>
      </c>
      <c r="AL5" s="397" t="s">
        <v>1222</v>
      </c>
      <c r="AM5" s="397"/>
      <c r="AN5" s="397" t="s">
        <v>305</v>
      </c>
      <c r="AO5" s="396">
        <v>0</v>
      </c>
      <c r="AP5" s="397" t="s">
        <v>1222</v>
      </c>
      <c r="AQ5" s="396">
        <v>1</v>
      </c>
      <c r="AR5" s="397" t="s">
        <v>1223</v>
      </c>
      <c r="AS5" s="397"/>
      <c r="AT5" s="397" t="s">
        <v>1224</v>
      </c>
      <c r="AU5" s="396">
        <v>1</v>
      </c>
      <c r="AV5" s="397" t="s">
        <v>1225</v>
      </c>
      <c r="AW5" s="397" t="s">
        <v>569</v>
      </c>
      <c r="AX5" s="397" t="s">
        <v>635</v>
      </c>
      <c r="AY5" s="397" t="s">
        <v>898</v>
      </c>
      <c r="AZ5" s="397" t="s">
        <v>305</v>
      </c>
      <c r="BA5" s="396">
        <v>0</v>
      </c>
      <c r="BB5" s="397" t="s">
        <v>397</v>
      </c>
      <c r="BC5" s="397" t="s">
        <v>81</v>
      </c>
      <c r="BD5" s="397" t="s">
        <v>1670</v>
      </c>
      <c r="BE5" s="397" t="s">
        <v>843</v>
      </c>
      <c r="BF5" s="397" t="s">
        <v>1671</v>
      </c>
      <c r="BG5" s="397" t="s">
        <v>1672</v>
      </c>
      <c r="BH5" s="402" t="s">
        <v>1673</v>
      </c>
      <c r="BI5" s="397"/>
      <c r="BJ5" s="397" t="s">
        <v>1674</v>
      </c>
      <c r="BK5" s="397" t="s">
        <v>1671</v>
      </c>
      <c r="BL5" s="397" t="s">
        <v>1675</v>
      </c>
      <c r="BM5" s="397" t="s">
        <v>1676</v>
      </c>
      <c r="BN5" s="397" t="s">
        <v>1677</v>
      </c>
      <c r="BO5" s="397" t="s">
        <v>1678</v>
      </c>
      <c r="BP5" s="397" t="s">
        <v>1679</v>
      </c>
      <c r="BQ5" s="397" t="s">
        <v>1680</v>
      </c>
      <c r="BR5" s="397" t="s">
        <v>1050</v>
      </c>
      <c r="BS5" s="397" t="s">
        <v>1681</v>
      </c>
      <c r="BT5" s="397" t="s">
        <v>1682</v>
      </c>
      <c r="BU5" s="397" t="s">
        <v>1660</v>
      </c>
      <c r="BV5" s="397" t="s">
        <v>1683</v>
      </c>
      <c r="BW5" s="397" t="s">
        <v>1684</v>
      </c>
      <c r="BX5" s="397" t="s">
        <v>1685</v>
      </c>
      <c r="BY5" s="397" t="s">
        <v>1686</v>
      </c>
      <c r="BZ5" s="397" t="s">
        <v>1687</v>
      </c>
      <c r="CA5" s="397" t="s">
        <v>1688</v>
      </c>
      <c r="CB5" s="397" t="s">
        <v>1689</v>
      </c>
      <c r="CC5" s="397" t="s">
        <v>1690</v>
      </c>
      <c r="CD5" s="397" t="s">
        <v>1691</v>
      </c>
      <c r="CE5" s="397" t="s">
        <v>1670</v>
      </c>
      <c r="CF5" s="397" t="s">
        <v>1692</v>
      </c>
      <c r="CG5" s="397" t="s">
        <v>1693</v>
      </c>
      <c r="CH5" s="397"/>
      <c r="CI5" s="397"/>
      <c r="CJ5" s="403"/>
    </row>
    <row r="6" spans="1:122" x14ac:dyDescent="0.2">
      <c r="A6" s="278">
        <v>3</v>
      </c>
      <c r="B6" s="278">
        <f t="shared" si="7"/>
        <v>1</v>
      </c>
      <c r="C6" s="278">
        <f t="shared" si="8"/>
        <v>107</v>
      </c>
      <c r="D6" s="278">
        <f t="shared" si="9"/>
        <v>1</v>
      </c>
      <c r="E6" s="278">
        <f t="shared" si="10"/>
        <v>1</v>
      </c>
      <c r="F6" s="218" t="str">
        <f t="shared" si="11"/>
        <v>CI27239</v>
      </c>
      <c r="G6" s="219" t="str">
        <f t="shared" si="12"/>
        <v>Michelin</v>
      </c>
      <c r="H6" s="220" t="str">
        <f t="shared" si="13"/>
        <v>Wittmann Horst</v>
      </c>
      <c r="I6" s="408" t="str">
        <f t="shared" si="14"/>
        <v>PC Inntal</v>
      </c>
      <c r="J6" s="258" t="str">
        <f t="shared" si="15"/>
        <v>1138313</v>
      </c>
      <c r="K6" s="257" t="str">
        <f t="shared" si="16"/>
        <v>Cayman R</v>
      </c>
      <c r="L6" s="414">
        <f t="shared" si="17"/>
        <v>21</v>
      </c>
      <c r="M6" s="256" t="str">
        <f t="shared" si="18"/>
        <v>2:23.155</v>
      </c>
      <c r="N6" s="415"/>
      <c r="O6" s="415"/>
      <c r="P6" s="415"/>
      <c r="Q6" s="262">
        <f t="shared" si="19"/>
        <v>87</v>
      </c>
      <c r="R6">
        <f>VLOOKUP(A6,Grunddaten!$H$7:$I$56,2)</f>
        <v>75</v>
      </c>
      <c r="S6" s="244">
        <f t="shared" si="20"/>
        <v>6</v>
      </c>
      <c r="T6" s="283">
        <v>0</v>
      </c>
      <c r="U6" s="416">
        <f t="shared" si="21"/>
        <v>75</v>
      </c>
      <c r="V6" s="416" t="str">
        <f t="shared" si="22"/>
        <v/>
      </c>
      <c r="W6" s="416">
        <f t="shared" si="23"/>
        <v>75</v>
      </c>
      <c r="AA6" s="392">
        <v>107</v>
      </c>
      <c r="AB6" s="393" t="s">
        <v>1646</v>
      </c>
      <c r="AC6" s="392">
        <v>1</v>
      </c>
      <c r="AD6" s="392">
        <v>3</v>
      </c>
      <c r="AE6" s="392">
        <v>1</v>
      </c>
      <c r="AF6" s="393" t="s">
        <v>522</v>
      </c>
      <c r="AG6" s="418">
        <v>21</v>
      </c>
      <c r="AH6" s="393" t="s">
        <v>512</v>
      </c>
      <c r="AI6" s="393" t="s">
        <v>513</v>
      </c>
      <c r="AJ6" s="392">
        <v>87</v>
      </c>
      <c r="AK6" s="392">
        <v>0</v>
      </c>
      <c r="AL6" s="393" t="s">
        <v>1252</v>
      </c>
      <c r="AM6" s="393"/>
      <c r="AN6" s="393" t="s">
        <v>305</v>
      </c>
      <c r="AO6" s="392">
        <v>0</v>
      </c>
      <c r="AP6" s="393" t="s">
        <v>1252</v>
      </c>
      <c r="AQ6" s="392">
        <v>1</v>
      </c>
      <c r="AR6" s="393" t="s">
        <v>1253</v>
      </c>
      <c r="AS6" s="393"/>
      <c r="AT6" s="393" t="s">
        <v>1254</v>
      </c>
      <c r="AU6" s="392">
        <v>1</v>
      </c>
      <c r="AV6" s="393" t="s">
        <v>1255</v>
      </c>
      <c r="AW6" s="393" t="s">
        <v>364</v>
      </c>
      <c r="AX6" s="393" t="s">
        <v>1068</v>
      </c>
      <c r="AY6" s="393" t="s">
        <v>1074</v>
      </c>
      <c r="AZ6" s="393" t="s">
        <v>305</v>
      </c>
      <c r="BA6" s="392">
        <v>0</v>
      </c>
      <c r="BB6" s="393" t="s">
        <v>1077</v>
      </c>
      <c r="BC6" s="393" t="s">
        <v>81</v>
      </c>
      <c r="BD6" s="393" t="s">
        <v>1694</v>
      </c>
      <c r="BE6" s="393" t="s">
        <v>1648</v>
      </c>
      <c r="BF6" s="393" t="s">
        <v>1695</v>
      </c>
      <c r="BG6" s="393" t="s">
        <v>1696</v>
      </c>
      <c r="BH6" s="394" t="s">
        <v>1697</v>
      </c>
      <c r="BI6" s="393"/>
      <c r="BJ6" s="393" t="s">
        <v>1698</v>
      </c>
      <c r="BK6" s="393" t="s">
        <v>1695</v>
      </c>
      <c r="BL6" s="393" t="s">
        <v>858</v>
      </c>
      <c r="BM6" s="393" t="s">
        <v>1699</v>
      </c>
      <c r="BN6" s="393" t="s">
        <v>1700</v>
      </c>
      <c r="BO6" s="393" t="s">
        <v>1701</v>
      </c>
      <c r="BP6" s="393" t="s">
        <v>1702</v>
      </c>
      <c r="BQ6" s="393" t="s">
        <v>1414</v>
      </c>
      <c r="BR6" s="393" t="s">
        <v>1703</v>
      </c>
      <c r="BS6" s="393" t="s">
        <v>1694</v>
      </c>
      <c r="BT6" s="393" t="s">
        <v>1660</v>
      </c>
      <c r="BU6" s="393" t="s">
        <v>1704</v>
      </c>
      <c r="BV6" s="393" t="s">
        <v>1705</v>
      </c>
      <c r="BW6" s="393" t="s">
        <v>1706</v>
      </c>
      <c r="BX6" s="393" t="s">
        <v>1707</v>
      </c>
      <c r="BY6" s="393" t="s">
        <v>1708</v>
      </c>
      <c r="BZ6" s="393" t="s">
        <v>1709</v>
      </c>
      <c r="CA6" s="393" t="s">
        <v>1710</v>
      </c>
      <c r="CB6" s="393" t="s">
        <v>1711</v>
      </c>
      <c r="CC6" s="393" t="s">
        <v>1712</v>
      </c>
      <c r="CD6" s="393" t="s">
        <v>1713</v>
      </c>
      <c r="CE6" s="393"/>
      <c r="CF6" s="393"/>
      <c r="CG6" s="393"/>
      <c r="CH6" s="393"/>
      <c r="CI6" s="393"/>
      <c r="CJ6" s="395"/>
    </row>
    <row r="7" spans="1:122" x14ac:dyDescent="0.2">
      <c r="A7" s="278">
        <v>4</v>
      </c>
      <c r="B7" s="278">
        <f t="shared" si="7"/>
        <v>1</v>
      </c>
      <c r="C7" s="278">
        <f t="shared" si="8"/>
        <v>29</v>
      </c>
      <c r="D7" s="278">
        <f t="shared" si="9"/>
        <v>3</v>
      </c>
      <c r="E7" s="278">
        <f t="shared" si="10"/>
        <v>3</v>
      </c>
      <c r="F7" s="218" t="str">
        <f t="shared" si="11"/>
        <v>CI28250</v>
      </c>
      <c r="G7" s="219" t="str">
        <f t="shared" si="12"/>
        <v>Michelin</v>
      </c>
      <c r="H7" s="220" t="str">
        <f t="shared" si="13"/>
        <v>Richter Martin</v>
      </c>
      <c r="I7" s="408" t="str">
        <f t="shared" si="14"/>
        <v>PC Isartal-München</v>
      </c>
      <c r="J7" s="258" t="str">
        <f t="shared" si="15"/>
        <v>INTD1112109</v>
      </c>
      <c r="K7" s="257" t="str">
        <f t="shared" si="16"/>
        <v>911 (991) GT3 RS</v>
      </c>
      <c r="L7" s="414">
        <f t="shared" si="17"/>
        <v>23</v>
      </c>
      <c r="M7" s="256" t="str">
        <f t="shared" si="18"/>
        <v>2:02.923</v>
      </c>
      <c r="N7" s="415"/>
      <c r="O7" s="415"/>
      <c r="P7" s="415"/>
      <c r="Q7" s="262">
        <f t="shared" si="19"/>
        <v>169</v>
      </c>
      <c r="R7">
        <f>VLOOKUP(A7,Grunddaten!$H$7:$I$56,2)</f>
        <v>65</v>
      </c>
      <c r="S7" s="244">
        <f t="shared" si="20"/>
        <v>8</v>
      </c>
      <c r="T7" s="283">
        <v>0</v>
      </c>
      <c r="U7" s="416">
        <f t="shared" si="21"/>
        <v>65</v>
      </c>
      <c r="V7" s="416" t="str">
        <f t="shared" si="22"/>
        <v/>
      </c>
      <c r="W7" s="416">
        <f t="shared" si="23"/>
        <v>65</v>
      </c>
      <c r="AA7" s="396">
        <v>29</v>
      </c>
      <c r="AB7" s="397" t="s">
        <v>1646</v>
      </c>
      <c r="AC7" s="396">
        <v>3</v>
      </c>
      <c r="AD7" s="396">
        <v>4</v>
      </c>
      <c r="AE7" s="396">
        <v>1</v>
      </c>
      <c r="AF7" s="397" t="s">
        <v>522</v>
      </c>
      <c r="AG7" s="410">
        <v>23</v>
      </c>
      <c r="AH7" s="397" t="s">
        <v>512</v>
      </c>
      <c r="AI7" s="397" t="s">
        <v>513</v>
      </c>
      <c r="AJ7" s="396">
        <v>169</v>
      </c>
      <c r="AK7" s="396">
        <v>0</v>
      </c>
      <c r="AL7" s="397" t="s">
        <v>1427</v>
      </c>
      <c r="AM7" s="397"/>
      <c r="AN7" s="397" t="s">
        <v>305</v>
      </c>
      <c r="AO7" s="396">
        <v>0</v>
      </c>
      <c r="AP7" s="397" t="s">
        <v>1428</v>
      </c>
      <c r="AQ7" s="396">
        <v>1</v>
      </c>
      <c r="AR7" s="397" t="s">
        <v>1429</v>
      </c>
      <c r="AS7" s="397"/>
      <c r="AT7" s="397" t="s">
        <v>1430</v>
      </c>
      <c r="AU7" s="396">
        <v>1</v>
      </c>
      <c r="AV7" s="397" t="s">
        <v>1431</v>
      </c>
      <c r="AW7" s="397" t="s">
        <v>610</v>
      </c>
      <c r="AX7" s="397" t="s">
        <v>1064</v>
      </c>
      <c r="AY7" s="397" t="s">
        <v>1714</v>
      </c>
      <c r="AZ7" s="397" t="s">
        <v>305</v>
      </c>
      <c r="BA7" s="396">
        <v>0</v>
      </c>
      <c r="BB7" s="397" t="s">
        <v>641</v>
      </c>
      <c r="BC7" s="397" t="s">
        <v>81</v>
      </c>
      <c r="BD7" s="397" t="s">
        <v>1715</v>
      </c>
      <c r="BE7" s="397" t="s">
        <v>1716</v>
      </c>
      <c r="BF7" s="397" t="s">
        <v>1717</v>
      </c>
      <c r="BG7" s="397" t="s">
        <v>1718</v>
      </c>
      <c r="BH7" s="402" t="s">
        <v>1719</v>
      </c>
      <c r="BI7" s="397"/>
      <c r="BJ7" s="397" t="s">
        <v>1720</v>
      </c>
      <c r="BK7" s="397" t="s">
        <v>1717</v>
      </c>
      <c r="BL7" s="397" t="s">
        <v>1721</v>
      </c>
      <c r="BM7" s="397" t="s">
        <v>1722</v>
      </c>
      <c r="BN7" s="397" t="s">
        <v>1723</v>
      </c>
      <c r="BO7" s="397" t="s">
        <v>1724</v>
      </c>
      <c r="BP7" s="397" t="s">
        <v>1725</v>
      </c>
      <c r="BQ7" s="397" t="s">
        <v>1726</v>
      </c>
      <c r="BR7" s="397" t="s">
        <v>1727</v>
      </c>
      <c r="BS7" s="397" t="s">
        <v>1728</v>
      </c>
      <c r="BT7" s="397" t="s">
        <v>1660</v>
      </c>
      <c r="BU7" s="397" t="s">
        <v>1729</v>
      </c>
      <c r="BV7" s="397" t="s">
        <v>1715</v>
      </c>
      <c r="BW7" s="397" t="s">
        <v>1730</v>
      </c>
      <c r="BX7" s="397" t="s">
        <v>1731</v>
      </c>
      <c r="BY7" s="397" t="s">
        <v>1732</v>
      </c>
      <c r="BZ7" s="397" t="s">
        <v>1733</v>
      </c>
      <c r="CA7" s="397" t="s">
        <v>1734</v>
      </c>
      <c r="CB7" s="397" t="s">
        <v>1735</v>
      </c>
      <c r="CC7" s="397" t="s">
        <v>1736</v>
      </c>
      <c r="CD7" s="397" t="s">
        <v>1737</v>
      </c>
      <c r="CE7" s="397" t="s">
        <v>1738</v>
      </c>
      <c r="CF7" s="397" t="s">
        <v>1739</v>
      </c>
      <c r="CG7" s="397"/>
      <c r="CH7" s="397"/>
      <c r="CI7" s="397"/>
      <c r="CJ7" s="403"/>
    </row>
    <row r="8" spans="1:122" x14ac:dyDescent="0.2">
      <c r="A8" s="278">
        <v>5</v>
      </c>
      <c r="B8" s="278">
        <f t="shared" si="7"/>
        <v>1</v>
      </c>
      <c r="C8" s="278">
        <f t="shared" si="8"/>
        <v>29</v>
      </c>
      <c r="D8" s="278">
        <f t="shared" si="9"/>
        <v>3</v>
      </c>
      <c r="E8" s="278">
        <f t="shared" si="10"/>
        <v>3</v>
      </c>
      <c r="F8" s="218" t="str">
        <f t="shared" si="11"/>
        <v>EC20025</v>
      </c>
      <c r="G8" s="219" t="str">
        <f t="shared" si="12"/>
        <v>Michelin</v>
      </c>
      <c r="H8" s="220" t="str">
        <f t="shared" si="13"/>
        <v>Caroli Steve</v>
      </c>
      <c r="I8" s="408" t="str">
        <f t="shared" si="14"/>
        <v>PCD</v>
      </c>
      <c r="J8" s="258" t="str">
        <f t="shared" si="15"/>
        <v>N1196936</v>
      </c>
      <c r="K8" s="257" t="str">
        <f t="shared" si="16"/>
        <v>911 (991) GT3 RS</v>
      </c>
      <c r="L8" s="414">
        <f t="shared" si="17"/>
        <v>23</v>
      </c>
      <c r="M8" s="256" t="str">
        <f t="shared" si="18"/>
        <v>2:02.923</v>
      </c>
      <c r="N8" s="415"/>
      <c r="O8" s="415"/>
      <c r="P8" s="415"/>
      <c r="Q8" s="262">
        <f t="shared" si="19"/>
        <v>169</v>
      </c>
      <c r="R8">
        <f>VLOOKUP(A8,Grunddaten!$H$7:$I$56,2)</f>
        <v>60</v>
      </c>
      <c r="S8" s="244">
        <f t="shared" si="20"/>
        <v>8</v>
      </c>
      <c r="T8" s="283">
        <v>0</v>
      </c>
      <c r="U8" s="416">
        <f t="shared" si="21"/>
        <v>60</v>
      </c>
      <c r="V8" s="416" t="str">
        <f t="shared" si="22"/>
        <v/>
      </c>
      <c r="W8" s="416">
        <f t="shared" si="23"/>
        <v>60</v>
      </c>
      <c r="AA8" s="392">
        <v>29</v>
      </c>
      <c r="AB8" s="393" t="s">
        <v>1646</v>
      </c>
      <c r="AC8" s="392">
        <v>3</v>
      </c>
      <c r="AD8" s="392">
        <v>4</v>
      </c>
      <c r="AE8" s="392">
        <v>1</v>
      </c>
      <c r="AF8" s="393" t="s">
        <v>522</v>
      </c>
      <c r="AG8" s="418">
        <v>23</v>
      </c>
      <c r="AH8" s="393" t="s">
        <v>512</v>
      </c>
      <c r="AI8" s="393" t="s">
        <v>513</v>
      </c>
      <c r="AJ8" s="392">
        <v>169</v>
      </c>
      <c r="AK8" s="392">
        <v>0</v>
      </c>
      <c r="AL8" s="393" t="s">
        <v>1427</v>
      </c>
      <c r="AM8" s="393"/>
      <c r="AN8" s="393" t="s">
        <v>305</v>
      </c>
      <c r="AO8" s="392">
        <v>0</v>
      </c>
      <c r="AP8" s="393" t="s">
        <v>1460</v>
      </c>
      <c r="AQ8" s="392">
        <v>2</v>
      </c>
      <c r="AR8" s="393" t="s">
        <v>1461</v>
      </c>
      <c r="AS8" s="393"/>
      <c r="AT8" s="393" t="s">
        <v>1462</v>
      </c>
      <c r="AU8" s="392">
        <v>2</v>
      </c>
      <c r="AV8" s="393" t="s">
        <v>1740</v>
      </c>
      <c r="AW8" s="393" t="s">
        <v>58</v>
      </c>
      <c r="AX8" s="393" t="s">
        <v>900</v>
      </c>
      <c r="AY8" s="393" t="s">
        <v>1741</v>
      </c>
      <c r="AZ8" s="393" t="s">
        <v>305</v>
      </c>
      <c r="BA8" s="392">
        <v>0</v>
      </c>
      <c r="BB8" s="393" t="s">
        <v>641</v>
      </c>
      <c r="BC8" s="393" t="s">
        <v>81</v>
      </c>
      <c r="BD8" s="393" t="s">
        <v>1715</v>
      </c>
      <c r="BE8" s="393" t="s">
        <v>1716</v>
      </c>
      <c r="BF8" s="393" t="s">
        <v>1717</v>
      </c>
      <c r="BG8" s="393" t="s">
        <v>1718</v>
      </c>
      <c r="BH8" s="394" t="s">
        <v>1719</v>
      </c>
      <c r="BI8" s="393"/>
      <c r="BJ8" s="393" t="s">
        <v>1720</v>
      </c>
      <c r="BK8" s="393" t="s">
        <v>1717</v>
      </c>
      <c r="BL8" s="393" t="s">
        <v>1721</v>
      </c>
      <c r="BM8" s="393" t="s">
        <v>1722</v>
      </c>
      <c r="BN8" s="393" t="s">
        <v>1723</v>
      </c>
      <c r="BO8" s="393" t="s">
        <v>1724</v>
      </c>
      <c r="BP8" s="393" t="s">
        <v>1725</v>
      </c>
      <c r="BQ8" s="393" t="s">
        <v>1726</v>
      </c>
      <c r="BR8" s="393" t="s">
        <v>1727</v>
      </c>
      <c r="BS8" s="393" t="s">
        <v>1728</v>
      </c>
      <c r="BT8" s="393" t="s">
        <v>1660</v>
      </c>
      <c r="BU8" s="393" t="s">
        <v>1729</v>
      </c>
      <c r="BV8" s="393" t="s">
        <v>1715</v>
      </c>
      <c r="BW8" s="393" t="s">
        <v>1730</v>
      </c>
      <c r="BX8" s="393" t="s">
        <v>1731</v>
      </c>
      <c r="BY8" s="393" t="s">
        <v>1732</v>
      </c>
      <c r="BZ8" s="393" t="s">
        <v>1733</v>
      </c>
      <c r="CA8" s="393" t="s">
        <v>1734</v>
      </c>
      <c r="CB8" s="393" t="s">
        <v>1735</v>
      </c>
      <c r="CC8" s="393" t="s">
        <v>1736</v>
      </c>
      <c r="CD8" s="393" t="s">
        <v>1737</v>
      </c>
      <c r="CE8" s="393" t="s">
        <v>1738</v>
      </c>
      <c r="CF8" s="393" t="s">
        <v>1739</v>
      </c>
      <c r="CG8" s="393"/>
      <c r="CH8" s="393"/>
      <c r="CI8" s="393"/>
      <c r="CJ8" s="395"/>
    </row>
    <row r="9" spans="1:122" x14ac:dyDescent="0.2">
      <c r="A9" s="278">
        <v>6</v>
      </c>
      <c r="B9" s="278">
        <f t="shared" si="7"/>
        <v>2</v>
      </c>
      <c r="C9" s="278">
        <f t="shared" si="8"/>
        <v>65</v>
      </c>
      <c r="D9" s="278">
        <f t="shared" si="9"/>
        <v>1</v>
      </c>
      <c r="E9" s="278">
        <f t="shared" si="10"/>
        <v>1</v>
      </c>
      <c r="F9" s="218" t="str">
        <f t="shared" si="11"/>
        <v>CM96115</v>
      </c>
      <c r="G9" s="219" t="str">
        <f t="shared" si="12"/>
        <v>Michelin</v>
      </c>
      <c r="H9" s="220" t="str">
        <f t="shared" si="13"/>
        <v>Volke Andreas</v>
      </c>
      <c r="I9" s="408" t="str">
        <f t="shared" si="14"/>
        <v>PC Möhnesee</v>
      </c>
      <c r="J9" s="258" t="str">
        <f t="shared" si="15"/>
        <v>1179674</v>
      </c>
      <c r="K9" s="257" t="str">
        <f t="shared" si="16"/>
        <v>944 Coupe</v>
      </c>
      <c r="L9" s="414">
        <f t="shared" si="17"/>
        <v>21</v>
      </c>
      <c r="M9" s="256" t="str">
        <f t="shared" si="18"/>
        <v>2:19.834</v>
      </c>
      <c r="N9" s="415"/>
      <c r="O9" s="415"/>
      <c r="P9" s="415"/>
      <c r="Q9" s="262">
        <f t="shared" si="19"/>
        <v>188</v>
      </c>
      <c r="R9">
        <f>VLOOKUP(A9,Grunddaten!$H$7:$I$56,2)</f>
        <v>55</v>
      </c>
      <c r="S9" s="244">
        <f t="shared" si="20"/>
        <v>6</v>
      </c>
      <c r="T9" s="283">
        <v>0</v>
      </c>
      <c r="U9" s="416">
        <f t="shared" si="21"/>
        <v>55</v>
      </c>
      <c r="V9" s="416" t="str">
        <f t="shared" si="22"/>
        <v/>
      </c>
      <c r="W9" s="416">
        <f t="shared" si="23"/>
        <v>55</v>
      </c>
      <c r="AA9" s="396">
        <v>65</v>
      </c>
      <c r="AB9" s="397" t="s">
        <v>1646</v>
      </c>
      <c r="AC9" s="396">
        <v>1</v>
      </c>
      <c r="AD9" s="396">
        <v>5</v>
      </c>
      <c r="AE9" s="396">
        <v>2</v>
      </c>
      <c r="AF9" s="397" t="s">
        <v>522</v>
      </c>
      <c r="AG9" s="410">
        <v>21</v>
      </c>
      <c r="AH9" s="397" t="s">
        <v>512</v>
      </c>
      <c r="AI9" s="397" t="s">
        <v>513</v>
      </c>
      <c r="AJ9" s="396">
        <v>188</v>
      </c>
      <c r="AK9" s="396">
        <v>0</v>
      </c>
      <c r="AL9" s="397" t="s">
        <v>1628</v>
      </c>
      <c r="AM9" s="397"/>
      <c r="AN9" s="397" t="s">
        <v>305</v>
      </c>
      <c r="AO9" s="396">
        <v>0</v>
      </c>
      <c r="AP9" s="397" t="s">
        <v>1628</v>
      </c>
      <c r="AQ9" s="396">
        <v>1</v>
      </c>
      <c r="AR9" s="397" t="s">
        <v>1283</v>
      </c>
      <c r="AS9" s="397"/>
      <c r="AT9" s="397" t="s">
        <v>1629</v>
      </c>
      <c r="AU9" s="396">
        <v>1</v>
      </c>
      <c r="AV9" s="397" t="s">
        <v>1630</v>
      </c>
      <c r="AW9" s="397" t="s">
        <v>594</v>
      </c>
      <c r="AX9" s="397" t="s">
        <v>595</v>
      </c>
      <c r="AY9" s="397" t="s">
        <v>877</v>
      </c>
      <c r="AZ9" s="397" t="s">
        <v>305</v>
      </c>
      <c r="BA9" s="396">
        <v>0</v>
      </c>
      <c r="BB9" s="397" t="s">
        <v>567</v>
      </c>
      <c r="BC9" s="397" t="s">
        <v>81</v>
      </c>
      <c r="BD9" s="397" t="s">
        <v>1742</v>
      </c>
      <c r="BE9" s="397" t="s">
        <v>1743</v>
      </c>
      <c r="BF9" s="397" t="s">
        <v>1744</v>
      </c>
      <c r="BG9" s="397" t="s">
        <v>1745</v>
      </c>
      <c r="BH9" s="402" t="s">
        <v>1746</v>
      </c>
      <c r="BI9" s="397"/>
      <c r="BJ9" s="397" t="s">
        <v>1747</v>
      </c>
      <c r="BK9" s="397" t="s">
        <v>1744</v>
      </c>
      <c r="BL9" s="397" t="s">
        <v>1748</v>
      </c>
      <c r="BM9" s="397" t="s">
        <v>1749</v>
      </c>
      <c r="BN9" s="397" t="s">
        <v>1750</v>
      </c>
      <c r="BO9" s="397" t="s">
        <v>1751</v>
      </c>
      <c r="BP9" s="397" t="s">
        <v>1752</v>
      </c>
      <c r="BQ9" s="397" t="s">
        <v>1742</v>
      </c>
      <c r="BR9" s="397" t="s">
        <v>1753</v>
      </c>
      <c r="BS9" s="397" t="s">
        <v>1754</v>
      </c>
      <c r="BT9" s="397" t="s">
        <v>1755</v>
      </c>
      <c r="BU9" s="397" t="s">
        <v>1660</v>
      </c>
      <c r="BV9" s="397" t="s">
        <v>1756</v>
      </c>
      <c r="BW9" s="397" t="s">
        <v>1757</v>
      </c>
      <c r="BX9" s="397" t="s">
        <v>1758</v>
      </c>
      <c r="BY9" s="397" t="s">
        <v>1759</v>
      </c>
      <c r="BZ9" s="397" t="s">
        <v>1760</v>
      </c>
      <c r="CA9" s="397" t="s">
        <v>1761</v>
      </c>
      <c r="CB9" s="397" t="s">
        <v>1762</v>
      </c>
      <c r="CC9" s="397" t="s">
        <v>1763</v>
      </c>
      <c r="CD9" s="397" t="s">
        <v>1764</v>
      </c>
      <c r="CE9" s="397"/>
      <c r="CF9" s="397"/>
      <c r="CG9" s="397"/>
      <c r="CH9" s="397"/>
      <c r="CI9" s="397"/>
      <c r="CJ9" s="403"/>
    </row>
    <row r="10" spans="1:122" x14ac:dyDescent="0.2">
      <c r="A10" s="278">
        <v>7</v>
      </c>
      <c r="B10" s="278">
        <f t="shared" si="7"/>
        <v>3</v>
      </c>
      <c r="C10" s="278">
        <f t="shared" si="8"/>
        <v>104</v>
      </c>
      <c r="D10" s="278">
        <f t="shared" si="9"/>
        <v>2</v>
      </c>
      <c r="E10" s="278">
        <f t="shared" si="10"/>
        <v>2</v>
      </c>
      <c r="F10" s="218" t="str">
        <f t="shared" si="11"/>
        <v>ES19011</v>
      </c>
      <c r="G10" s="219" t="str">
        <f t="shared" si="12"/>
        <v>Michelin</v>
      </c>
      <c r="H10" s="220" t="str">
        <f t="shared" si="13"/>
        <v>Schleuter Hubertus</v>
      </c>
      <c r="I10" s="408" t="str">
        <f t="shared" si="14"/>
        <v>PCD</v>
      </c>
      <c r="J10" s="258" t="str">
        <f t="shared" si="15"/>
        <v>NA1133336</v>
      </c>
      <c r="K10" s="257" t="str">
        <f t="shared" si="16"/>
        <v>997 S</v>
      </c>
      <c r="L10" s="414">
        <f t="shared" si="17"/>
        <v>23</v>
      </c>
      <c r="M10" s="256" t="str">
        <f t="shared" si="18"/>
        <v>2:16.470</v>
      </c>
      <c r="N10" s="415"/>
      <c r="O10" s="415"/>
      <c r="P10" s="415"/>
      <c r="Q10" s="262">
        <f t="shared" si="19"/>
        <v>222</v>
      </c>
      <c r="R10">
        <f>VLOOKUP(A10,Grunddaten!$H$7:$I$56,2)</f>
        <v>50</v>
      </c>
      <c r="S10" s="244">
        <f t="shared" si="20"/>
        <v>7</v>
      </c>
      <c r="T10" s="283">
        <v>0</v>
      </c>
      <c r="U10" s="416">
        <f t="shared" si="21"/>
        <v>50</v>
      </c>
      <c r="V10" s="416" t="str">
        <f t="shared" si="22"/>
        <v/>
      </c>
      <c r="W10" s="416">
        <f t="shared" si="23"/>
        <v>50</v>
      </c>
      <c r="AA10" s="392">
        <v>104</v>
      </c>
      <c r="AB10" s="393" t="s">
        <v>1646</v>
      </c>
      <c r="AC10" s="392">
        <v>2</v>
      </c>
      <c r="AD10" s="392">
        <v>6</v>
      </c>
      <c r="AE10" s="392">
        <v>3</v>
      </c>
      <c r="AF10" s="393" t="s">
        <v>522</v>
      </c>
      <c r="AG10" s="418">
        <v>23</v>
      </c>
      <c r="AH10" s="393" t="s">
        <v>512</v>
      </c>
      <c r="AI10" s="393" t="s">
        <v>513</v>
      </c>
      <c r="AJ10" s="392">
        <v>222</v>
      </c>
      <c r="AK10" s="392">
        <v>0</v>
      </c>
      <c r="AL10" s="393" t="s">
        <v>1765</v>
      </c>
      <c r="AM10" s="393"/>
      <c r="AN10" s="393" t="s">
        <v>305</v>
      </c>
      <c r="AO10" s="392">
        <v>0</v>
      </c>
      <c r="AP10" s="393" t="s">
        <v>1765</v>
      </c>
      <c r="AQ10" s="392">
        <v>1</v>
      </c>
      <c r="AR10" s="393" t="s">
        <v>1766</v>
      </c>
      <c r="AS10" s="393"/>
      <c r="AT10" s="393" t="s">
        <v>1767</v>
      </c>
      <c r="AU10" s="392">
        <v>1</v>
      </c>
      <c r="AV10" s="393" t="s">
        <v>1768</v>
      </c>
      <c r="AW10" s="393" t="s">
        <v>58</v>
      </c>
      <c r="AX10" s="393" t="s">
        <v>1769</v>
      </c>
      <c r="AY10" s="393" t="s">
        <v>1770</v>
      </c>
      <c r="AZ10" s="393" t="s">
        <v>305</v>
      </c>
      <c r="BA10" s="392">
        <v>0</v>
      </c>
      <c r="BB10" s="393" t="s">
        <v>837</v>
      </c>
      <c r="BC10" s="393" t="s">
        <v>81</v>
      </c>
      <c r="BD10" s="393" t="s">
        <v>1771</v>
      </c>
      <c r="BE10" s="393" t="s">
        <v>1772</v>
      </c>
      <c r="BF10" s="393" t="s">
        <v>1773</v>
      </c>
      <c r="BG10" s="393" t="s">
        <v>1774</v>
      </c>
      <c r="BH10" s="394" t="s">
        <v>1775</v>
      </c>
      <c r="BI10" s="393"/>
      <c r="BJ10" s="393" t="s">
        <v>1776</v>
      </c>
      <c r="BK10" s="393" t="s">
        <v>1773</v>
      </c>
      <c r="BL10" s="393" t="s">
        <v>1777</v>
      </c>
      <c r="BM10" s="393" t="s">
        <v>1778</v>
      </c>
      <c r="BN10" s="393" t="s">
        <v>1779</v>
      </c>
      <c r="BO10" s="393" t="s">
        <v>1780</v>
      </c>
      <c r="BP10" s="393" t="s">
        <v>1781</v>
      </c>
      <c r="BQ10" s="393" t="s">
        <v>1782</v>
      </c>
      <c r="BR10" s="393" t="s">
        <v>1783</v>
      </c>
      <c r="BS10" s="393" t="s">
        <v>1660</v>
      </c>
      <c r="BT10" s="393" t="s">
        <v>1784</v>
      </c>
      <c r="BU10" s="393" t="s">
        <v>1785</v>
      </c>
      <c r="BV10" s="393" t="s">
        <v>1786</v>
      </c>
      <c r="BW10" s="393" t="s">
        <v>1771</v>
      </c>
      <c r="BX10" s="393" t="s">
        <v>1787</v>
      </c>
      <c r="BY10" s="393" t="s">
        <v>1788</v>
      </c>
      <c r="BZ10" s="393" t="s">
        <v>1789</v>
      </c>
      <c r="CA10" s="393" t="s">
        <v>1790</v>
      </c>
      <c r="CB10" s="393" t="s">
        <v>1791</v>
      </c>
      <c r="CC10" s="393" t="s">
        <v>1792</v>
      </c>
      <c r="CD10" s="393" t="s">
        <v>1793</v>
      </c>
      <c r="CE10" s="393" t="s">
        <v>1794</v>
      </c>
      <c r="CF10" s="393" t="s">
        <v>1795</v>
      </c>
      <c r="CG10" s="393"/>
      <c r="CH10" s="393"/>
      <c r="CI10" s="393"/>
      <c r="CJ10" s="395"/>
    </row>
    <row r="11" spans="1:122" x14ac:dyDescent="0.2">
      <c r="A11" s="278">
        <v>8</v>
      </c>
      <c r="B11" s="278">
        <f t="shared" si="7"/>
        <v>2</v>
      </c>
      <c r="C11" s="278">
        <f t="shared" si="8"/>
        <v>56</v>
      </c>
      <c r="D11" s="278">
        <f t="shared" si="9"/>
        <v>3</v>
      </c>
      <c r="E11" s="278">
        <f t="shared" si="10"/>
        <v>3</v>
      </c>
      <c r="F11" s="218" t="str">
        <f t="shared" si="11"/>
        <v>CS62661</v>
      </c>
      <c r="G11" s="219" t="str">
        <f t="shared" si="12"/>
        <v>Michelin</v>
      </c>
      <c r="H11" s="220" t="str">
        <f t="shared" si="13"/>
        <v>Kohm Dieter</v>
      </c>
      <c r="I11" s="408" t="str">
        <f t="shared" si="14"/>
        <v>PC Schwaben</v>
      </c>
      <c r="J11" s="258" t="str">
        <f t="shared" si="15"/>
        <v>N1128727</v>
      </c>
      <c r="K11" s="257" t="str">
        <f t="shared" si="16"/>
        <v>911 (991) GT3 4.0</v>
      </c>
      <c r="L11" s="414">
        <f t="shared" si="17"/>
        <v>20</v>
      </c>
      <c r="M11" s="256" t="str">
        <f t="shared" si="18"/>
        <v>2:06.896</v>
      </c>
      <c r="N11" s="415"/>
      <c r="O11" s="415"/>
      <c r="P11" s="415"/>
      <c r="Q11" s="262">
        <f t="shared" si="19"/>
        <v>366</v>
      </c>
      <c r="R11">
        <f>VLOOKUP(A11,Grunddaten!$H$7:$I$56,2)</f>
        <v>46</v>
      </c>
      <c r="S11" s="244">
        <f t="shared" si="20"/>
        <v>8</v>
      </c>
      <c r="T11" s="283">
        <v>0</v>
      </c>
      <c r="U11" s="416">
        <f t="shared" si="21"/>
        <v>46</v>
      </c>
      <c r="V11" s="416" t="str">
        <f t="shared" si="22"/>
        <v/>
      </c>
      <c r="W11" s="416">
        <f t="shared" si="23"/>
        <v>46</v>
      </c>
      <c r="AA11" s="396">
        <v>56</v>
      </c>
      <c r="AB11" s="397" t="s">
        <v>1646</v>
      </c>
      <c r="AC11" s="396">
        <v>3</v>
      </c>
      <c r="AD11" s="396">
        <v>7</v>
      </c>
      <c r="AE11" s="396">
        <v>2</v>
      </c>
      <c r="AF11" s="397" t="s">
        <v>522</v>
      </c>
      <c r="AG11" s="410">
        <v>20</v>
      </c>
      <c r="AH11" s="397" t="s">
        <v>512</v>
      </c>
      <c r="AI11" s="397" t="s">
        <v>513</v>
      </c>
      <c r="AJ11" s="396">
        <v>366</v>
      </c>
      <c r="AK11" s="396">
        <v>0</v>
      </c>
      <c r="AL11" s="397" t="s">
        <v>1345</v>
      </c>
      <c r="AM11" s="397"/>
      <c r="AN11" s="397" t="s">
        <v>305</v>
      </c>
      <c r="AO11" s="396">
        <v>0</v>
      </c>
      <c r="AP11" s="397" t="s">
        <v>1345</v>
      </c>
      <c r="AQ11" s="396">
        <v>1</v>
      </c>
      <c r="AR11" s="397" t="s">
        <v>841</v>
      </c>
      <c r="AS11" s="397"/>
      <c r="AT11" s="397" t="s">
        <v>1346</v>
      </c>
      <c r="AU11" s="396">
        <v>1</v>
      </c>
      <c r="AV11" s="397" t="s">
        <v>1347</v>
      </c>
      <c r="AW11" s="397" t="s">
        <v>398</v>
      </c>
      <c r="AX11" s="397" t="s">
        <v>1063</v>
      </c>
      <c r="AY11" s="397" t="s">
        <v>661</v>
      </c>
      <c r="AZ11" s="397" t="s">
        <v>305</v>
      </c>
      <c r="BA11" s="396">
        <v>0</v>
      </c>
      <c r="BB11" s="397" t="s">
        <v>602</v>
      </c>
      <c r="BC11" s="397" t="s">
        <v>81</v>
      </c>
      <c r="BD11" s="397" t="s">
        <v>1796</v>
      </c>
      <c r="BE11" s="397" t="s">
        <v>1797</v>
      </c>
      <c r="BF11" s="397" t="s">
        <v>1676</v>
      </c>
      <c r="BG11" s="397" t="s">
        <v>1798</v>
      </c>
      <c r="BH11" s="402" t="s">
        <v>1799</v>
      </c>
      <c r="BI11" s="397"/>
      <c r="BJ11" s="397" t="s">
        <v>1800</v>
      </c>
      <c r="BK11" s="397" t="s">
        <v>1676</v>
      </c>
      <c r="BL11" s="397" t="s">
        <v>1801</v>
      </c>
      <c r="BM11" s="397" t="s">
        <v>1802</v>
      </c>
      <c r="BN11" s="397" t="s">
        <v>1803</v>
      </c>
      <c r="BO11" s="397" t="s">
        <v>1804</v>
      </c>
      <c r="BP11" s="397" t="s">
        <v>1805</v>
      </c>
      <c r="BQ11" s="397" t="s">
        <v>1806</v>
      </c>
      <c r="BR11" s="397" t="s">
        <v>1807</v>
      </c>
      <c r="BS11" s="397" t="s">
        <v>1808</v>
      </c>
      <c r="BT11" s="397" t="s">
        <v>1809</v>
      </c>
      <c r="BU11" s="397" t="s">
        <v>1660</v>
      </c>
      <c r="BV11" s="397" t="s">
        <v>1810</v>
      </c>
      <c r="BW11" s="397" t="s">
        <v>1811</v>
      </c>
      <c r="BX11" s="397" t="s">
        <v>1796</v>
      </c>
      <c r="BY11" s="397" t="s">
        <v>1812</v>
      </c>
      <c r="BZ11" s="397" t="s">
        <v>1813</v>
      </c>
      <c r="CA11" s="397" t="s">
        <v>1814</v>
      </c>
      <c r="CB11" s="397" t="s">
        <v>1815</v>
      </c>
      <c r="CC11" s="397" t="s">
        <v>1816</v>
      </c>
      <c r="CD11" s="397"/>
      <c r="CE11" s="397"/>
      <c r="CF11" s="397"/>
      <c r="CG11" s="397"/>
      <c r="CH11" s="397"/>
      <c r="CI11" s="397"/>
      <c r="CJ11" s="403"/>
    </row>
    <row r="12" spans="1:122" x14ac:dyDescent="0.2">
      <c r="A12" s="278">
        <v>9</v>
      </c>
      <c r="B12" s="278">
        <f t="shared" si="7"/>
        <v>4</v>
      </c>
      <c r="C12" s="278">
        <f t="shared" si="8"/>
        <v>40</v>
      </c>
      <c r="D12" s="278">
        <f t="shared" si="9"/>
        <v>2</v>
      </c>
      <c r="E12" s="278">
        <f t="shared" si="10"/>
        <v>2</v>
      </c>
      <c r="F12" s="218" t="str">
        <f t="shared" si="11"/>
        <v>CR53349</v>
      </c>
      <c r="G12" s="219" t="str">
        <f t="shared" si="12"/>
        <v>Michelin</v>
      </c>
      <c r="H12" s="220" t="str">
        <f t="shared" si="13"/>
        <v>Friedrich Andreas</v>
      </c>
      <c r="I12" s="408" t="str">
        <f t="shared" si="14"/>
        <v>PC Rhein-Main</v>
      </c>
      <c r="J12" s="258" t="str">
        <f t="shared" si="15"/>
        <v>N1188871</v>
      </c>
      <c r="K12" s="257" t="str">
        <f t="shared" si="16"/>
        <v>997 S</v>
      </c>
      <c r="L12" s="414">
        <f t="shared" si="17"/>
        <v>21</v>
      </c>
      <c r="M12" s="256" t="str">
        <f t="shared" si="18"/>
        <v>2:13.667</v>
      </c>
      <c r="N12" s="415"/>
      <c r="O12" s="415"/>
      <c r="P12" s="415"/>
      <c r="Q12" s="262">
        <f t="shared" si="19"/>
        <v>562</v>
      </c>
      <c r="R12">
        <f>VLOOKUP(A12,Grunddaten!$H$7:$I$56,2)</f>
        <v>43</v>
      </c>
      <c r="S12" s="244">
        <f t="shared" si="20"/>
        <v>7</v>
      </c>
      <c r="T12" s="283">
        <v>0</v>
      </c>
      <c r="U12" s="416">
        <f t="shared" si="21"/>
        <v>43</v>
      </c>
      <c r="V12" s="416" t="str">
        <f t="shared" si="22"/>
        <v/>
      </c>
      <c r="W12" s="416">
        <f t="shared" si="23"/>
        <v>43</v>
      </c>
      <c r="AA12" s="392">
        <v>40</v>
      </c>
      <c r="AB12" s="393" t="s">
        <v>1646</v>
      </c>
      <c r="AC12" s="392">
        <v>2</v>
      </c>
      <c r="AD12" s="392">
        <v>8</v>
      </c>
      <c r="AE12" s="392">
        <v>4</v>
      </c>
      <c r="AF12" s="393" t="s">
        <v>522</v>
      </c>
      <c r="AG12" s="418">
        <v>21</v>
      </c>
      <c r="AH12" s="393" t="s">
        <v>512</v>
      </c>
      <c r="AI12" s="393" t="s">
        <v>513</v>
      </c>
      <c r="AJ12" s="392">
        <v>562</v>
      </c>
      <c r="AK12" s="392">
        <v>0</v>
      </c>
      <c r="AL12" s="393" t="s">
        <v>1282</v>
      </c>
      <c r="AM12" s="393"/>
      <c r="AN12" s="393" t="s">
        <v>305</v>
      </c>
      <c r="AO12" s="392">
        <v>0</v>
      </c>
      <c r="AP12" s="393" t="s">
        <v>1282</v>
      </c>
      <c r="AQ12" s="392">
        <v>1</v>
      </c>
      <c r="AR12" s="393" t="s">
        <v>1283</v>
      </c>
      <c r="AS12" s="393"/>
      <c r="AT12" s="393" t="s">
        <v>1284</v>
      </c>
      <c r="AU12" s="392">
        <v>1</v>
      </c>
      <c r="AV12" s="393" t="s">
        <v>1285</v>
      </c>
      <c r="AW12" s="393" t="s">
        <v>569</v>
      </c>
      <c r="AX12" s="393" t="s">
        <v>833</v>
      </c>
      <c r="AY12" s="393" t="s">
        <v>835</v>
      </c>
      <c r="AZ12" s="393" t="s">
        <v>305</v>
      </c>
      <c r="BA12" s="392">
        <v>0</v>
      </c>
      <c r="BB12" s="393" t="s">
        <v>837</v>
      </c>
      <c r="BC12" s="393" t="s">
        <v>81</v>
      </c>
      <c r="BD12" s="393" t="s">
        <v>1817</v>
      </c>
      <c r="BE12" s="393" t="s">
        <v>1772</v>
      </c>
      <c r="BF12" s="393" t="s">
        <v>1818</v>
      </c>
      <c r="BG12" s="393" t="s">
        <v>1819</v>
      </c>
      <c r="BH12" s="394" t="s">
        <v>1820</v>
      </c>
      <c r="BI12" s="393"/>
      <c r="BJ12" s="393" t="s">
        <v>1821</v>
      </c>
      <c r="BK12" s="393" t="s">
        <v>1818</v>
      </c>
      <c r="BL12" s="393" t="s">
        <v>1014</v>
      </c>
      <c r="BM12" s="393" t="s">
        <v>1822</v>
      </c>
      <c r="BN12" s="393" t="s">
        <v>1823</v>
      </c>
      <c r="BO12" s="393" t="s">
        <v>1824</v>
      </c>
      <c r="BP12" s="393" t="s">
        <v>1825</v>
      </c>
      <c r="BQ12" s="393" t="s">
        <v>1826</v>
      </c>
      <c r="BR12" s="393" t="s">
        <v>1827</v>
      </c>
      <c r="BS12" s="393" t="s">
        <v>1828</v>
      </c>
      <c r="BT12" s="393" t="s">
        <v>1660</v>
      </c>
      <c r="BU12" s="393" t="s">
        <v>1829</v>
      </c>
      <c r="BV12" s="393" t="s">
        <v>1830</v>
      </c>
      <c r="BW12" s="393" t="s">
        <v>1817</v>
      </c>
      <c r="BX12" s="393" t="s">
        <v>1831</v>
      </c>
      <c r="BY12" s="393" t="s">
        <v>1832</v>
      </c>
      <c r="BZ12" s="393" t="s">
        <v>1833</v>
      </c>
      <c r="CA12" s="393" t="s">
        <v>1834</v>
      </c>
      <c r="CB12" s="393" t="s">
        <v>1835</v>
      </c>
      <c r="CC12" s="393" t="s">
        <v>1836</v>
      </c>
      <c r="CD12" s="393" t="s">
        <v>1837</v>
      </c>
      <c r="CE12" s="393"/>
      <c r="CF12" s="393"/>
      <c r="CG12" s="393"/>
      <c r="CH12" s="393"/>
      <c r="CI12" s="393"/>
      <c r="CJ12" s="395"/>
    </row>
    <row r="13" spans="1:122" x14ac:dyDescent="0.2">
      <c r="A13" s="278">
        <v>10</v>
      </c>
      <c r="B13" s="278">
        <f t="shared" si="7"/>
        <v>5</v>
      </c>
      <c r="C13" s="278">
        <f t="shared" si="8"/>
        <v>25</v>
      </c>
      <c r="D13" s="278">
        <f t="shared" si="9"/>
        <v>2</v>
      </c>
      <c r="E13" s="278">
        <f t="shared" si="10"/>
        <v>2</v>
      </c>
      <c r="F13" s="218" t="str">
        <f t="shared" si="11"/>
        <v>ET21004</v>
      </c>
      <c r="G13" s="219" t="str">
        <f t="shared" si="12"/>
        <v>Michelin</v>
      </c>
      <c r="H13" s="220" t="str">
        <f t="shared" si="13"/>
        <v>Töpel Thorsten</v>
      </c>
      <c r="I13" s="408" t="str">
        <f t="shared" si="14"/>
        <v>PCD</v>
      </c>
      <c r="J13" s="258" t="str">
        <f t="shared" si="15"/>
        <v>N1213073</v>
      </c>
      <c r="K13" s="257" t="str">
        <f t="shared" si="16"/>
        <v>911 (991) Coupe</v>
      </c>
      <c r="L13" s="414">
        <f t="shared" si="17"/>
        <v>24</v>
      </c>
      <c r="M13" s="256" t="str">
        <f t="shared" si="18"/>
        <v>2:09.107</v>
      </c>
      <c r="N13" s="415"/>
      <c r="O13" s="415"/>
      <c r="P13" s="415"/>
      <c r="Q13" s="262">
        <f t="shared" si="19"/>
        <v>624</v>
      </c>
      <c r="R13">
        <f>VLOOKUP(A13,Grunddaten!$H$7:$I$56,2)</f>
        <v>40</v>
      </c>
      <c r="S13" s="244">
        <f t="shared" si="20"/>
        <v>7</v>
      </c>
      <c r="T13" s="283">
        <v>0</v>
      </c>
      <c r="U13" s="416">
        <f t="shared" si="21"/>
        <v>40</v>
      </c>
      <c r="V13" s="416" t="str">
        <f t="shared" si="22"/>
        <v/>
      </c>
      <c r="W13" s="416">
        <f t="shared" si="23"/>
        <v>40</v>
      </c>
      <c r="AA13" s="396">
        <v>25</v>
      </c>
      <c r="AB13" s="397" t="s">
        <v>1646</v>
      </c>
      <c r="AC13" s="396">
        <v>2</v>
      </c>
      <c r="AD13" s="396">
        <v>9</v>
      </c>
      <c r="AE13" s="396">
        <v>5</v>
      </c>
      <c r="AF13" s="397" t="s">
        <v>522</v>
      </c>
      <c r="AG13" s="410">
        <v>24</v>
      </c>
      <c r="AH13" s="397" t="s">
        <v>512</v>
      </c>
      <c r="AI13" s="397" t="s">
        <v>513</v>
      </c>
      <c r="AJ13" s="396">
        <v>624</v>
      </c>
      <c r="AK13" s="396">
        <v>0</v>
      </c>
      <c r="AL13" s="397" t="s">
        <v>1370</v>
      </c>
      <c r="AM13" s="397"/>
      <c r="AN13" s="397" t="s">
        <v>305</v>
      </c>
      <c r="AO13" s="396">
        <v>0</v>
      </c>
      <c r="AP13" s="397" t="s">
        <v>1370</v>
      </c>
      <c r="AQ13" s="396">
        <v>1</v>
      </c>
      <c r="AR13" s="397" t="s">
        <v>1371</v>
      </c>
      <c r="AS13" s="397"/>
      <c r="AT13" s="397" t="s">
        <v>1372</v>
      </c>
      <c r="AU13" s="396">
        <v>1</v>
      </c>
      <c r="AV13" s="397" t="s">
        <v>1373</v>
      </c>
      <c r="AW13" s="397" t="s">
        <v>58</v>
      </c>
      <c r="AX13" s="397" t="s">
        <v>1067</v>
      </c>
      <c r="AY13" s="397" t="s">
        <v>1838</v>
      </c>
      <c r="AZ13" s="397" t="s">
        <v>305</v>
      </c>
      <c r="BA13" s="396">
        <v>0</v>
      </c>
      <c r="BB13" s="397" t="s">
        <v>823</v>
      </c>
      <c r="BC13" s="397" t="s">
        <v>81</v>
      </c>
      <c r="BD13" s="397" t="s">
        <v>1839</v>
      </c>
      <c r="BE13" s="397" t="s">
        <v>637</v>
      </c>
      <c r="BF13" s="397" t="s">
        <v>1542</v>
      </c>
      <c r="BG13" s="397" t="s">
        <v>1840</v>
      </c>
      <c r="BH13" s="402" t="s">
        <v>1841</v>
      </c>
      <c r="BI13" s="397"/>
      <c r="BJ13" s="397" t="s">
        <v>1842</v>
      </c>
      <c r="BK13" s="397" t="s">
        <v>1542</v>
      </c>
      <c r="BL13" s="397" t="s">
        <v>1843</v>
      </c>
      <c r="BM13" s="397" t="s">
        <v>1844</v>
      </c>
      <c r="BN13" s="397" t="s">
        <v>1845</v>
      </c>
      <c r="BO13" s="397" t="s">
        <v>1846</v>
      </c>
      <c r="BP13" s="397" t="s">
        <v>1847</v>
      </c>
      <c r="BQ13" s="397" t="s">
        <v>1848</v>
      </c>
      <c r="BR13" s="397" t="s">
        <v>1849</v>
      </c>
      <c r="BS13" s="397" t="s">
        <v>1850</v>
      </c>
      <c r="BT13" s="397" t="s">
        <v>1660</v>
      </c>
      <c r="BU13" s="397" t="s">
        <v>1851</v>
      </c>
      <c r="BV13" s="397" t="s">
        <v>1852</v>
      </c>
      <c r="BW13" s="397" t="s">
        <v>1853</v>
      </c>
      <c r="BX13" s="397" t="s">
        <v>1854</v>
      </c>
      <c r="BY13" s="397" t="s">
        <v>1855</v>
      </c>
      <c r="BZ13" s="397" t="s">
        <v>1856</v>
      </c>
      <c r="CA13" s="397" t="s">
        <v>1857</v>
      </c>
      <c r="CB13" s="397" t="s">
        <v>1858</v>
      </c>
      <c r="CC13" s="397" t="s">
        <v>1859</v>
      </c>
      <c r="CD13" s="397" t="s">
        <v>1860</v>
      </c>
      <c r="CE13" s="397" t="s">
        <v>1861</v>
      </c>
      <c r="CF13" s="397" t="s">
        <v>1839</v>
      </c>
      <c r="CG13" s="397" t="s">
        <v>1862</v>
      </c>
      <c r="CH13" s="397"/>
      <c r="CI13" s="397"/>
      <c r="CJ13" s="403"/>
    </row>
    <row r="14" spans="1:122" x14ac:dyDescent="0.2">
      <c r="A14" s="278">
        <v>11</v>
      </c>
      <c r="B14" s="278">
        <f t="shared" si="7"/>
        <v>3</v>
      </c>
      <c r="C14" s="278">
        <f t="shared" si="8"/>
        <v>64</v>
      </c>
      <c r="D14" s="278">
        <f t="shared" si="9"/>
        <v>3</v>
      </c>
      <c r="E14" s="278">
        <f t="shared" si="10"/>
        <v>3</v>
      </c>
      <c r="F14" s="218" t="str">
        <f t="shared" si="11"/>
        <v>CS62649</v>
      </c>
      <c r="G14" s="219" t="str">
        <f t="shared" si="12"/>
        <v>Michelin</v>
      </c>
      <c r="H14" s="220" t="str">
        <f t="shared" si="13"/>
        <v>Theurer Richard</v>
      </c>
      <c r="I14" s="408" t="str">
        <f t="shared" si="14"/>
        <v>PC Schwaben</v>
      </c>
      <c r="J14" s="258" t="str">
        <f t="shared" si="15"/>
        <v>1198160</v>
      </c>
      <c r="K14" s="257" t="str">
        <f t="shared" si="16"/>
        <v>911 (991) GT3 4.0</v>
      </c>
      <c r="L14" s="414">
        <f t="shared" si="17"/>
        <v>21</v>
      </c>
      <c r="M14" s="256" t="str">
        <f t="shared" si="18"/>
        <v>2:04.233</v>
      </c>
      <c r="N14" s="415"/>
      <c r="O14" s="415"/>
      <c r="P14" s="415"/>
      <c r="Q14" s="262">
        <f t="shared" si="19"/>
        <v>694</v>
      </c>
      <c r="R14">
        <f>VLOOKUP(A14,Grunddaten!$H$7:$I$56,2)</f>
        <v>39</v>
      </c>
      <c r="S14" s="244">
        <f t="shared" si="20"/>
        <v>8</v>
      </c>
      <c r="T14" s="283">
        <v>0</v>
      </c>
      <c r="U14" s="416">
        <f t="shared" si="21"/>
        <v>39</v>
      </c>
      <c r="V14" s="416" t="str">
        <f t="shared" si="22"/>
        <v/>
      </c>
      <c r="W14" s="416">
        <f t="shared" si="23"/>
        <v>39</v>
      </c>
      <c r="AA14" s="392">
        <v>64</v>
      </c>
      <c r="AB14" s="393" t="s">
        <v>1646</v>
      </c>
      <c r="AC14" s="392">
        <v>3</v>
      </c>
      <c r="AD14" s="392">
        <v>10</v>
      </c>
      <c r="AE14" s="392">
        <v>3</v>
      </c>
      <c r="AF14" s="393" t="s">
        <v>522</v>
      </c>
      <c r="AG14" s="418">
        <v>21</v>
      </c>
      <c r="AH14" s="393" t="s">
        <v>512</v>
      </c>
      <c r="AI14" s="393" t="s">
        <v>513</v>
      </c>
      <c r="AJ14" s="392">
        <v>694</v>
      </c>
      <c r="AK14" s="392">
        <v>0</v>
      </c>
      <c r="AL14" s="393" t="s">
        <v>1863</v>
      </c>
      <c r="AM14" s="393"/>
      <c r="AN14" s="393" t="s">
        <v>305</v>
      </c>
      <c r="AO14" s="392">
        <v>0</v>
      </c>
      <c r="AP14" s="393" t="s">
        <v>1863</v>
      </c>
      <c r="AQ14" s="392">
        <v>1</v>
      </c>
      <c r="AR14" s="393" t="s">
        <v>1864</v>
      </c>
      <c r="AS14" s="393"/>
      <c r="AT14" s="393" t="s">
        <v>1865</v>
      </c>
      <c r="AU14" s="392">
        <v>1</v>
      </c>
      <c r="AV14" s="393" t="s">
        <v>1605</v>
      </c>
      <c r="AW14" s="393" t="s">
        <v>398</v>
      </c>
      <c r="AX14" s="393" t="s">
        <v>1866</v>
      </c>
      <c r="AY14" s="393" t="s">
        <v>1867</v>
      </c>
      <c r="AZ14" s="393" t="s">
        <v>305</v>
      </c>
      <c r="BA14" s="392">
        <v>0</v>
      </c>
      <c r="BB14" s="393" t="s">
        <v>602</v>
      </c>
      <c r="BC14" s="393" t="s">
        <v>81</v>
      </c>
      <c r="BD14" s="393" t="s">
        <v>1868</v>
      </c>
      <c r="BE14" s="393" t="s">
        <v>1869</v>
      </c>
      <c r="BF14" s="393" t="s">
        <v>1870</v>
      </c>
      <c r="BG14" s="393" t="s">
        <v>1871</v>
      </c>
      <c r="BH14" s="394" t="s">
        <v>1872</v>
      </c>
      <c r="BI14" s="393"/>
      <c r="BJ14" s="393" t="s">
        <v>1873</v>
      </c>
      <c r="BK14" s="393" t="s">
        <v>1870</v>
      </c>
      <c r="BL14" s="393" t="s">
        <v>1874</v>
      </c>
      <c r="BM14" s="393" t="s">
        <v>1868</v>
      </c>
      <c r="BN14" s="393" t="s">
        <v>1875</v>
      </c>
      <c r="BO14" s="393" t="s">
        <v>1876</v>
      </c>
      <c r="BP14" s="393" t="s">
        <v>1877</v>
      </c>
      <c r="BQ14" s="393" t="s">
        <v>1878</v>
      </c>
      <c r="BR14" s="393" t="s">
        <v>1879</v>
      </c>
      <c r="BS14" s="393" t="s">
        <v>1880</v>
      </c>
      <c r="BT14" s="393" t="s">
        <v>1881</v>
      </c>
      <c r="BU14" s="393" t="s">
        <v>1660</v>
      </c>
      <c r="BV14" s="393" t="s">
        <v>1882</v>
      </c>
      <c r="BW14" s="393" t="s">
        <v>1883</v>
      </c>
      <c r="BX14" s="393" t="s">
        <v>1884</v>
      </c>
      <c r="BY14" s="393" t="s">
        <v>1885</v>
      </c>
      <c r="BZ14" s="393" t="s">
        <v>1886</v>
      </c>
      <c r="CA14" s="393" t="s">
        <v>1887</v>
      </c>
      <c r="CB14" s="393" t="s">
        <v>1888</v>
      </c>
      <c r="CC14" s="393" t="s">
        <v>1889</v>
      </c>
      <c r="CD14" s="393" t="s">
        <v>1890</v>
      </c>
      <c r="CE14" s="393"/>
      <c r="CF14" s="393"/>
      <c r="CG14" s="393"/>
      <c r="CH14" s="393"/>
      <c r="CI14" s="393"/>
      <c r="CJ14" s="395"/>
    </row>
    <row r="15" spans="1:122" x14ac:dyDescent="0.2">
      <c r="A15" s="278">
        <v>12</v>
      </c>
      <c r="B15" s="278">
        <f t="shared" si="7"/>
        <v>4</v>
      </c>
      <c r="C15" s="278">
        <f t="shared" si="8"/>
        <v>61</v>
      </c>
      <c r="D15" s="278">
        <f t="shared" si="9"/>
        <v>3</v>
      </c>
      <c r="E15" s="278">
        <f t="shared" si="10"/>
        <v>3</v>
      </c>
      <c r="F15" s="218" t="str">
        <f t="shared" si="11"/>
        <v>CS62627</v>
      </c>
      <c r="G15" s="219" t="str">
        <f t="shared" si="12"/>
        <v>Michelin</v>
      </c>
      <c r="H15" s="220" t="str">
        <f t="shared" si="13"/>
        <v>Potthoff Steffen</v>
      </c>
      <c r="I15" s="408" t="str">
        <f t="shared" si="14"/>
        <v>PC Schwaben</v>
      </c>
      <c r="J15" s="258" t="str">
        <f t="shared" si="15"/>
        <v>INTD1187710</v>
      </c>
      <c r="K15" s="257" t="str">
        <f t="shared" si="16"/>
        <v>911 (991) GT3</v>
      </c>
      <c r="L15" s="414">
        <f t="shared" si="17"/>
        <v>25</v>
      </c>
      <c r="M15" s="256" t="str">
        <f t="shared" si="18"/>
        <v>2:05.026</v>
      </c>
      <c r="N15" s="415"/>
      <c r="O15" s="415"/>
      <c r="P15" s="415"/>
      <c r="Q15" s="262">
        <f t="shared" si="19"/>
        <v>906</v>
      </c>
      <c r="R15">
        <f>VLOOKUP(A15,Grunddaten!$H$7:$I$56,2)</f>
        <v>38</v>
      </c>
      <c r="S15" s="244">
        <f t="shared" si="20"/>
        <v>8</v>
      </c>
      <c r="T15" s="283">
        <v>0</v>
      </c>
      <c r="U15" s="416">
        <f t="shared" si="21"/>
        <v>38</v>
      </c>
      <c r="V15" s="416" t="str">
        <f t="shared" si="22"/>
        <v/>
      </c>
      <c r="W15" s="416">
        <f t="shared" si="23"/>
        <v>38</v>
      </c>
      <c r="AA15" s="396">
        <v>61</v>
      </c>
      <c r="AB15" s="397" t="s">
        <v>1646</v>
      </c>
      <c r="AC15" s="396">
        <v>3</v>
      </c>
      <c r="AD15" s="396">
        <v>11</v>
      </c>
      <c r="AE15" s="396">
        <v>4</v>
      </c>
      <c r="AF15" s="397" t="s">
        <v>522</v>
      </c>
      <c r="AG15" s="410">
        <v>25</v>
      </c>
      <c r="AH15" s="397" t="s">
        <v>512</v>
      </c>
      <c r="AI15" s="397" t="s">
        <v>513</v>
      </c>
      <c r="AJ15" s="396">
        <v>906</v>
      </c>
      <c r="AK15" s="396">
        <v>0</v>
      </c>
      <c r="AL15" s="397" t="s">
        <v>1602</v>
      </c>
      <c r="AM15" s="397"/>
      <c r="AN15" s="397" t="s">
        <v>305</v>
      </c>
      <c r="AO15" s="396">
        <v>0</v>
      </c>
      <c r="AP15" s="397" t="s">
        <v>1602</v>
      </c>
      <c r="AQ15" s="396">
        <v>1</v>
      </c>
      <c r="AR15" s="397" t="s">
        <v>1603</v>
      </c>
      <c r="AS15" s="397"/>
      <c r="AT15" s="397" t="s">
        <v>1604</v>
      </c>
      <c r="AU15" s="396">
        <v>1</v>
      </c>
      <c r="AV15" s="397" t="s">
        <v>1605</v>
      </c>
      <c r="AW15" s="397" t="s">
        <v>398</v>
      </c>
      <c r="AX15" s="397" t="s">
        <v>901</v>
      </c>
      <c r="AY15" s="397" t="s">
        <v>902</v>
      </c>
      <c r="AZ15" s="397" t="s">
        <v>305</v>
      </c>
      <c r="BA15" s="396">
        <v>0</v>
      </c>
      <c r="BB15" s="397" t="s">
        <v>545</v>
      </c>
      <c r="BC15" s="397" t="s">
        <v>81</v>
      </c>
      <c r="BD15" s="397" t="s">
        <v>1891</v>
      </c>
      <c r="BE15" s="397" t="s">
        <v>1869</v>
      </c>
      <c r="BF15" s="397" t="s">
        <v>1892</v>
      </c>
      <c r="BG15" s="397" t="s">
        <v>1893</v>
      </c>
      <c r="BH15" s="402" t="s">
        <v>1894</v>
      </c>
      <c r="BI15" s="397"/>
      <c r="BJ15" s="397" t="s">
        <v>1895</v>
      </c>
      <c r="BK15" s="397" t="s">
        <v>1892</v>
      </c>
      <c r="BL15" s="397" t="s">
        <v>1896</v>
      </c>
      <c r="BM15" s="397" t="s">
        <v>1891</v>
      </c>
      <c r="BN15" s="397" t="s">
        <v>1897</v>
      </c>
      <c r="BO15" s="397" t="s">
        <v>1898</v>
      </c>
      <c r="BP15" s="397" t="s">
        <v>1899</v>
      </c>
      <c r="BQ15" s="397" t="s">
        <v>1900</v>
      </c>
      <c r="BR15" s="397" t="s">
        <v>1901</v>
      </c>
      <c r="BS15" s="397" t="s">
        <v>1902</v>
      </c>
      <c r="BT15" s="397" t="s">
        <v>1903</v>
      </c>
      <c r="BU15" s="397" t="s">
        <v>1660</v>
      </c>
      <c r="BV15" s="397" t="s">
        <v>1904</v>
      </c>
      <c r="BW15" s="397" t="s">
        <v>1905</v>
      </c>
      <c r="BX15" s="397" t="s">
        <v>1906</v>
      </c>
      <c r="BY15" s="397" t="s">
        <v>1907</v>
      </c>
      <c r="BZ15" s="397" t="s">
        <v>1908</v>
      </c>
      <c r="CA15" s="397" t="s">
        <v>1909</v>
      </c>
      <c r="CB15" s="397" t="s">
        <v>1910</v>
      </c>
      <c r="CC15" s="397" t="s">
        <v>1911</v>
      </c>
      <c r="CD15" s="397" t="s">
        <v>1912</v>
      </c>
      <c r="CE15" s="397" t="s">
        <v>1913</v>
      </c>
      <c r="CF15" s="397" t="s">
        <v>1914</v>
      </c>
      <c r="CG15" s="397" t="s">
        <v>1915</v>
      </c>
      <c r="CH15" s="397" t="s">
        <v>1916</v>
      </c>
      <c r="CI15" s="397"/>
      <c r="CJ15" s="403"/>
    </row>
    <row r="16" spans="1:122" x14ac:dyDescent="0.2">
      <c r="A16" s="278">
        <v>13</v>
      </c>
      <c r="B16" s="278">
        <f t="shared" si="7"/>
        <v>3</v>
      </c>
      <c r="C16" s="278">
        <f t="shared" si="8"/>
        <v>93</v>
      </c>
      <c r="D16" s="278">
        <f t="shared" si="9"/>
        <v>1</v>
      </c>
      <c r="E16" s="278">
        <f t="shared" si="10"/>
        <v>1</v>
      </c>
      <c r="F16" s="218" t="str">
        <f t="shared" si="11"/>
        <v>CR58137</v>
      </c>
      <c r="G16" s="219" t="str">
        <f t="shared" si="12"/>
        <v>Michelin</v>
      </c>
      <c r="H16" s="220" t="str">
        <f t="shared" si="13"/>
        <v>Klein Dieter</v>
      </c>
      <c r="I16" s="408" t="str">
        <f t="shared" si="14"/>
        <v>PC Roland zu  Bremen</v>
      </c>
      <c r="J16" s="258" t="str">
        <f t="shared" si="15"/>
        <v>INTD1141232</v>
      </c>
      <c r="K16" s="257" t="str">
        <f t="shared" si="16"/>
        <v>993 Coupe</v>
      </c>
      <c r="L16" s="414">
        <f t="shared" si="17"/>
        <v>21</v>
      </c>
      <c r="M16" s="256" t="str">
        <f t="shared" si="18"/>
        <v>2:09.432</v>
      </c>
      <c r="N16" s="415"/>
      <c r="O16" s="415"/>
      <c r="P16" s="415"/>
      <c r="Q16" s="262">
        <f t="shared" si="19"/>
        <v>968</v>
      </c>
      <c r="R16">
        <f>VLOOKUP(A16,Grunddaten!$H$7:$I$56,2)</f>
        <v>37</v>
      </c>
      <c r="S16" s="244">
        <f t="shared" si="20"/>
        <v>6</v>
      </c>
      <c r="T16" s="283">
        <v>0</v>
      </c>
      <c r="U16" s="416">
        <f t="shared" si="21"/>
        <v>37</v>
      </c>
      <c r="V16" s="416" t="str">
        <f t="shared" si="22"/>
        <v/>
      </c>
      <c r="W16" s="416">
        <f t="shared" si="23"/>
        <v>37</v>
      </c>
      <c r="AA16" s="392">
        <v>93</v>
      </c>
      <c r="AB16" s="393" t="s">
        <v>1646</v>
      </c>
      <c r="AC16" s="392">
        <v>1</v>
      </c>
      <c r="AD16" s="392">
        <v>12</v>
      </c>
      <c r="AE16" s="392">
        <v>3</v>
      </c>
      <c r="AF16" s="393" t="s">
        <v>522</v>
      </c>
      <c r="AG16" s="418">
        <v>21</v>
      </c>
      <c r="AH16" s="393" t="s">
        <v>512</v>
      </c>
      <c r="AI16" s="393" t="s">
        <v>513</v>
      </c>
      <c r="AJ16" s="392">
        <v>968</v>
      </c>
      <c r="AK16" s="392">
        <v>0</v>
      </c>
      <c r="AL16" s="393" t="s">
        <v>844</v>
      </c>
      <c r="AM16" s="393"/>
      <c r="AN16" s="393" t="s">
        <v>305</v>
      </c>
      <c r="AO16" s="392">
        <v>0</v>
      </c>
      <c r="AP16" s="393" t="s">
        <v>844</v>
      </c>
      <c r="AQ16" s="392">
        <v>1</v>
      </c>
      <c r="AR16" s="393" t="s">
        <v>841</v>
      </c>
      <c r="AS16" s="393"/>
      <c r="AT16" s="393" t="s">
        <v>845</v>
      </c>
      <c r="AU16" s="392">
        <v>1</v>
      </c>
      <c r="AV16" s="393" t="s">
        <v>846</v>
      </c>
      <c r="AW16" s="393" t="s">
        <v>654</v>
      </c>
      <c r="AX16" s="393" t="s">
        <v>655</v>
      </c>
      <c r="AY16" s="393" t="s">
        <v>656</v>
      </c>
      <c r="AZ16" s="393" t="s">
        <v>305</v>
      </c>
      <c r="BA16" s="392">
        <v>0</v>
      </c>
      <c r="BB16" s="393" t="s">
        <v>836</v>
      </c>
      <c r="BC16" s="393" t="s">
        <v>81</v>
      </c>
      <c r="BD16" s="393" t="s">
        <v>1917</v>
      </c>
      <c r="BE16" s="393" t="s">
        <v>1918</v>
      </c>
      <c r="BF16" s="393" t="s">
        <v>1919</v>
      </c>
      <c r="BG16" s="393" t="s">
        <v>1920</v>
      </c>
      <c r="BH16" s="394" t="s">
        <v>1921</v>
      </c>
      <c r="BI16" s="393"/>
      <c r="BJ16" s="393" t="s">
        <v>1922</v>
      </c>
      <c r="BK16" s="393" t="s">
        <v>1919</v>
      </c>
      <c r="BL16" s="393" t="s">
        <v>1923</v>
      </c>
      <c r="BM16" s="393" t="s">
        <v>1924</v>
      </c>
      <c r="BN16" s="393" t="s">
        <v>1925</v>
      </c>
      <c r="BO16" s="393" t="s">
        <v>1926</v>
      </c>
      <c r="BP16" s="393" t="s">
        <v>1927</v>
      </c>
      <c r="BQ16" s="393" t="s">
        <v>1928</v>
      </c>
      <c r="BR16" s="393" t="s">
        <v>1660</v>
      </c>
      <c r="BS16" s="393" t="s">
        <v>1929</v>
      </c>
      <c r="BT16" s="393" t="s">
        <v>1930</v>
      </c>
      <c r="BU16" s="393" t="s">
        <v>1931</v>
      </c>
      <c r="BV16" s="393" t="s">
        <v>1932</v>
      </c>
      <c r="BW16" s="393" t="s">
        <v>1933</v>
      </c>
      <c r="BX16" s="393" t="s">
        <v>1934</v>
      </c>
      <c r="BY16" s="393" t="s">
        <v>1935</v>
      </c>
      <c r="BZ16" s="393" t="s">
        <v>1936</v>
      </c>
      <c r="CA16" s="393" t="s">
        <v>1937</v>
      </c>
      <c r="CB16" s="393" t="s">
        <v>1917</v>
      </c>
      <c r="CC16" s="393" t="s">
        <v>1938</v>
      </c>
      <c r="CD16" s="393" t="s">
        <v>1939</v>
      </c>
      <c r="CE16" s="393"/>
      <c r="CF16" s="393"/>
      <c r="CG16" s="393"/>
      <c r="CH16" s="393"/>
      <c r="CI16" s="393"/>
      <c r="CJ16" s="395"/>
    </row>
    <row r="17" spans="1:88" x14ac:dyDescent="0.2">
      <c r="A17" s="278">
        <v>14</v>
      </c>
      <c r="B17" s="278">
        <f t="shared" si="7"/>
        <v>4</v>
      </c>
      <c r="C17" s="278">
        <f t="shared" si="8"/>
        <v>100</v>
      </c>
      <c r="D17" s="278">
        <f t="shared" si="9"/>
        <v>1</v>
      </c>
      <c r="E17" s="278">
        <f t="shared" si="10"/>
        <v>1</v>
      </c>
      <c r="F17" s="218" t="str">
        <f t="shared" si="11"/>
        <v>CR53365</v>
      </c>
      <c r="G17" s="219" t="str">
        <f t="shared" si="12"/>
        <v>Michelin</v>
      </c>
      <c r="H17" s="220" t="str">
        <f t="shared" si="13"/>
        <v>Rabehl Dirk</v>
      </c>
      <c r="I17" s="408" t="str">
        <f t="shared" si="14"/>
        <v>PC Rhein-Main</v>
      </c>
      <c r="J17" s="258" t="str">
        <f t="shared" si="15"/>
        <v>NA1121235</v>
      </c>
      <c r="K17" s="257" t="str">
        <f t="shared" si="16"/>
        <v>993 Targa</v>
      </c>
      <c r="L17" s="414">
        <f t="shared" si="17"/>
        <v>22</v>
      </c>
      <c r="M17" s="256" t="str">
        <f t="shared" si="18"/>
        <v>2:12.419</v>
      </c>
      <c r="N17" s="415"/>
      <c r="O17" s="415"/>
      <c r="P17" s="415"/>
      <c r="Q17" s="262">
        <f t="shared" si="19"/>
        <v>2661</v>
      </c>
      <c r="R17">
        <f>VLOOKUP(A17,Grunddaten!$H$7:$I$56,2)</f>
        <v>36</v>
      </c>
      <c r="S17" s="244">
        <f t="shared" si="20"/>
        <v>6</v>
      </c>
      <c r="T17" s="283">
        <v>0</v>
      </c>
      <c r="U17" s="416">
        <f t="shared" si="21"/>
        <v>36</v>
      </c>
      <c r="V17" s="416" t="str">
        <f t="shared" si="22"/>
        <v/>
      </c>
      <c r="W17" s="416">
        <f t="shared" si="23"/>
        <v>36</v>
      </c>
      <c r="AA17" s="396">
        <v>100</v>
      </c>
      <c r="AB17" s="397" t="s">
        <v>1646</v>
      </c>
      <c r="AC17" s="396">
        <v>1</v>
      </c>
      <c r="AD17" s="396">
        <v>13</v>
      </c>
      <c r="AE17" s="396">
        <v>4</v>
      </c>
      <c r="AF17" s="397" t="s">
        <v>522</v>
      </c>
      <c r="AG17" s="410">
        <v>22</v>
      </c>
      <c r="AH17" s="397" t="s">
        <v>512</v>
      </c>
      <c r="AI17" s="397" t="s">
        <v>513</v>
      </c>
      <c r="AJ17" s="396">
        <v>2661</v>
      </c>
      <c r="AK17" s="396">
        <v>0</v>
      </c>
      <c r="AL17" s="397" t="s">
        <v>1311</v>
      </c>
      <c r="AM17" s="397"/>
      <c r="AN17" s="397" t="s">
        <v>305</v>
      </c>
      <c r="AO17" s="396">
        <v>0</v>
      </c>
      <c r="AP17" s="397" t="s">
        <v>1311</v>
      </c>
      <c r="AQ17" s="396">
        <v>1</v>
      </c>
      <c r="AR17" s="397" t="s">
        <v>1312</v>
      </c>
      <c r="AS17" s="397"/>
      <c r="AT17" s="397" t="s">
        <v>1313</v>
      </c>
      <c r="AU17" s="396">
        <v>1</v>
      </c>
      <c r="AV17" s="397" t="s">
        <v>1314</v>
      </c>
      <c r="AW17" s="397" t="s">
        <v>569</v>
      </c>
      <c r="AX17" s="397" t="s">
        <v>907</v>
      </c>
      <c r="AY17" s="397" t="s">
        <v>1315</v>
      </c>
      <c r="AZ17" s="397" t="s">
        <v>305</v>
      </c>
      <c r="BA17" s="396">
        <v>0</v>
      </c>
      <c r="BB17" s="397" t="s">
        <v>1940</v>
      </c>
      <c r="BC17" s="397" t="s">
        <v>81</v>
      </c>
      <c r="BD17" s="397" t="s">
        <v>1941</v>
      </c>
      <c r="BE17" s="397" t="s">
        <v>1797</v>
      </c>
      <c r="BF17" s="397" t="s">
        <v>1942</v>
      </c>
      <c r="BG17" s="397" t="s">
        <v>1943</v>
      </c>
      <c r="BH17" s="402" t="s">
        <v>1944</v>
      </c>
      <c r="BI17" s="397"/>
      <c r="BJ17" s="397" t="s">
        <v>1945</v>
      </c>
      <c r="BK17" s="397" t="s">
        <v>1942</v>
      </c>
      <c r="BL17" s="397" t="s">
        <v>1946</v>
      </c>
      <c r="BM17" s="397" t="s">
        <v>1947</v>
      </c>
      <c r="BN17" s="397" t="s">
        <v>1948</v>
      </c>
      <c r="BO17" s="397" t="s">
        <v>1949</v>
      </c>
      <c r="BP17" s="397" t="s">
        <v>1950</v>
      </c>
      <c r="BQ17" s="397" t="s">
        <v>1951</v>
      </c>
      <c r="BR17" s="397" t="s">
        <v>1952</v>
      </c>
      <c r="BS17" s="397" t="s">
        <v>1953</v>
      </c>
      <c r="BT17" s="397" t="s">
        <v>1954</v>
      </c>
      <c r="BU17" s="397" t="s">
        <v>1955</v>
      </c>
      <c r="BV17" s="397" t="s">
        <v>1956</v>
      </c>
      <c r="BW17" s="397" t="s">
        <v>1957</v>
      </c>
      <c r="BX17" s="397" t="s">
        <v>1941</v>
      </c>
      <c r="BY17" s="397" t="s">
        <v>1958</v>
      </c>
      <c r="BZ17" s="397" t="s">
        <v>1959</v>
      </c>
      <c r="CA17" s="397" t="s">
        <v>1960</v>
      </c>
      <c r="CB17" s="397" t="s">
        <v>1961</v>
      </c>
      <c r="CC17" s="397" t="s">
        <v>1962</v>
      </c>
      <c r="CD17" s="397" t="s">
        <v>1963</v>
      </c>
      <c r="CE17" s="397" t="s">
        <v>1964</v>
      </c>
      <c r="CF17" s="397"/>
      <c r="CG17" s="397"/>
      <c r="CH17" s="397"/>
      <c r="CI17" s="397"/>
      <c r="CJ17" s="403"/>
    </row>
    <row r="18" spans="1:88" x14ac:dyDescent="0.2">
      <c r="A18" s="278">
        <v>15</v>
      </c>
      <c r="B18" s="278">
        <f t="shared" si="7"/>
        <v>5</v>
      </c>
      <c r="C18" s="278">
        <f t="shared" si="8"/>
        <v>55</v>
      </c>
      <c r="D18" s="278">
        <f t="shared" si="9"/>
        <v>3</v>
      </c>
      <c r="E18" s="278">
        <f t="shared" si="10"/>
        <v>3</v>
      </c>
      <c r="F18" s="218" t="str">
        <f t="shared" si="11"/>
        <v>CO48349</v>
      </c>
      <c r="G18" s="219" t="str">
        <f t="shared" si="12"/>
        <v>Pirelli</v>
      </c>
      <c r="H18" s="220" t="str">
        <f t="shared" si="13"/>
        <v>Klotzsch-Fiehn Torsten</v>
      </c>
      <c r="I18" s="408" t="str">
        <f t="shared" si="14"/>
        <v>PC Osnabrück Weser/Ems</v>
      </c>
      <c r="J18" s="258" t="str">
        <f t="shared" si="15"/>
        <v>RC1212509</v>
      </c>
      <c r="K18" s="257" t="str">
        <f t="shared" si="16"/>
        <v>Taycan Standard</v>
      </c>
      <c r="L18" s="414">
        <f t="shared" si="17"/>
        <v>22</v>
      </c>
      <c r="M18" s="256" t="str">
        <f t="shared" si="18"/>
        <v>2:20.277</v>
      </c>
      <c r="N18" s="415"/>
      <c r="O18" s="415"/>
      <c r="P18" s="415"/>
      <c r="Q18" s="262">
        <f t="shared" si="19"/>
        <v>2987</v>
      </c>
      <c r="R18">
        <f>VLOOKUP(A18,Grunddaten!$H$7:$I$56,2)</f>
        <v>35</v>
      </c>
      <c r="S18" s="244">
        <f t="shared" si="20"/>
        <v>8</v>
      </c>
      <c r="T18" s="283">
        <v>0</v>
      </c>
      <c r="U18" s="416">
        <f t="shared" si="21"/>
        <v>35</v>
      </c>
      <c r="V18" s="416" t="str">
        <f t="shared" si="22"/>
        <v/>
      </c>
      <c r="W18" s="416">
        <f t="shared" si="23"/>
        <v>0</v>
      </c>
      <c r="AA18" s="392">
        <v>55</v>
      </c>
      <c r="AB18" s="393" t="s">
        <v>1646</v>
      </c>
      <c r="AC18" s="392">
        <v>3</v>
      </c>
      <c r="AD18" s="392">
        <v>14</v>
      </c>
      <c r="AE18" s="392">
        <v>5</v>
      </c>
      <c r="AF18" s="393" t="s">
        <v>522</v>
      </c>
      <c r="AG18" s="418">
        <v>22</v>
      </c>
      <c r="AH18" s="393" t="s">
        <v>512</v>
      </c>
      <c r="AI18" s="393" t="s">
        <v>513</v>
      </c>
      <c r="AJ18" s="392">
        <v>2987</v>
      </c>
      <c r="AK18" s="392">
        <v>0</v>
      </c>
      <c r="AL18" s="393" t="s">
        <v>1965</v>
      </c>
      <c r="AM18" s="393"/>
      <c r="AN18" s="393" t="s">
        <v>305</v>
      </c>
      <c r="AO18" s="392">
        <v>0</v>
      </c>
      <c r="AP18" s="393" t="s">
        <v>1965</v>
      </c>
      <c r="AQ18" s="392">
        <v>1</v>
      </c>
      <c r="AR18" s="393" t="s">
        <v>1966</v>
      </c>
      <c r="AS18" s="393"/>
      <c r="AT18" s="393" t="s">
        <v>1967</v>
      </c>
      <c r="AU18" s="392">
        <v>1</v>
      </c>
      <c r="AV18" s="393" t="s">
        <v>1968</v>
      </c>
      <c r="AW18" s="393" t="s">
        <v>1969</v>
      </c>
      <c r="AX18" s="393" t="s">
        <v>1970</v>
      </c>
      <c r="AY18" s="393" t="s">
        <v>1971</v>
      </c>
      <c r="AZ18" s="393" t="s">
        <v>305</v>
      </c>
      <c r="BA18" s="392">
        <v>0</v>
      </c>
      <c r="BB18" s="393" t="s">
        <v>1972</v>
      </c>
      <c r="BC18" s="393" t="s">
        <v>1973</v>
      </c>
      <c r="BD18" s="393" t="s">
        <v>1974</v>
      </c>
      <c r="BE18" s="393" t="s">
        <v>1918</v>
      </c>
      <c r="BF18" s="393" t="s">
        <v>1975</v>
      </c>
      <c r="BG18" s="393" t="s">
        <v>1976</v>
      </c>
      <c r="BH18" s="394" t="s">
        <v>1977</v>
      </c>
      <c r="BI18" s="393"/>
      <c r="BJ18" s="393" t="s">
        <v>1978</v>
      </c>
      <c r="BK18" s="393" t="s">
        <v>1975</v>
      </c>
      <c r="BL18" s="393" t="s">
        <v>1979</v>
      </c>
      <c r="BM18" s="393" t="s">
        <v>1980</v>
      </c>
      <c r="BN18" s="393" t="s">
        <v>1981</v>
      </c>
      <c r="BO18" s="393" t="s">
        <v>1982</v>
      </c>
      <c r="BP18" s="393" t="s">
        <v>1983</v>
      </c>
      <c r="BQ18" s="393" t="s">
        <v>1984</v>
      </c>
      <c r="BR18" s="393" t="s">
        <v>1985</v>
      </c>
      <c r="BS18" s="393" t="s">
        <v>1986</v>
      </c>
      <c r="BT18" s="393" t="s">
        <v>1987</v>
      </c>
      <c r="BU18" s="393" t="s">
        <v>1660</v>
      </c>
      <c r="BV18" s="393" t="s">
        <v>1988</v>
      </c>
      <c r="BW18" s="393" t="s">
        <v>1989</v>
      </c>
      <c r="BX18" s="393" t="s">
        <v>1990</v>
      </c>
      <c r="BY18" s="393" t="s">
        <v>1991</v>
      </c>
      <c r="BZ18" s="393" t="s">
        <v>1992</v>
      </c>
      <c r="CA18" s="393" t="s">
        <v>1993</v>
      </c>
      <c r="CB18" s="393" t="s">
        <v>1974</v>
      </c>
      <c r="CC18" s="393" t="s">
        <v>1994</v>
      </c>
      <c r="CD18" s="393" t="s">
        <v>1995</v>
      </c>
      <c r="CE18" s="393" t="s">
        <v>1996</v>
      </c>
      <c r="CF18" s="393"/>
      <c r="CG18" s="393"/>
      <c r="CH18" s="393"/>
      <c r="CI18" s="393"/>
      <c r="CJ18" s="395"/>
    </row>
    <row r="19" spans="1:88" x14ac:dyDescent="0.2">
      <c r="A19" s="278">
        <v>16</v>
      </c>
      <c r="B19" s="278">
        <f t="shared" si="7"/>
        <v>6</v>
      </c>
      <c r="C19" s="278">
        <f t="shared" si="8"/>
        <v>35</v>
      </c>
      <c r="D19" s="278">
        <f t="shared" si="9"/>
        <v>3</v>
      </c>
      <c r="E19" s="278">
        <f t="shared" si="10"/>
        <v>3</v>
      </c>
      <c r="F19" s="218" t="str">
        <f t="shared" si="11"/>
        <v>CH21360</v>
      </c>
      <c r="G19" s="219" t="str">
        <f t="shared" si="12"/>
        <v>Michelin</v>
      </c>
      <c r="H19" s="220" t="str">
        <f t="shared" si="13"/>
        <v>Stork Remo</v>
      </c>
      <c r="I19" s="408" t="str">
        <f t="shared" si="14"/>
        <v>PC Hamburg</v>
      </c>
      <c r="J19" s="258" t="str">
        <f t="shared" si="15"/>
        <v>INTD1163186</v>
      </c>
      <c r="K19" s="257" t="str">
        <f t="shared" si="16"/>
        <v>911 (991) GT3 RS</v>
      </c>
      <c r="L19" s="414">
        <f t="shared" si="17"/>
        <v>27</v>
      </c>
      <c r="M19" s="256" t="str">
        <f t="shared" si="18"/>
        <v>1:55.941</v>
      </c>
      <c r="N19" s="415"/>
      <c r="O19" s="415"/>
      <c r="P19" s="415"/>
      <c r="Q19" s="262">
        <f t="shared" si="19"/>
        <v>5135</v>
      </c>
      <c r="R19">
        <f>VLOOKUP(A19,Grunddaten!$H$7:$I$56,2)</f>
        <v>34</v>
      </c>
      <c r="S19" s="244">
        <f t="shared" si="20"/>
        <v>8</v>
      </c>
      <c r="T19" s="283">
        <v>0</v>
      </c>
      <c r="U19" s="416">
        <f t="shared" si="21"/>
        <v>34</v>
      </c>
      <c r="V19" s="416" t="str">
        <f t="shared" si="22"/>
        <v/>
      </c>
      <c r="W19" s="416">
        <f t="shared" si="23"/>
        <v>34</v>
      </c>
      <c r="AA19" s="396">
        <v>35</v>
      </c>
      <c r="AB19" s="397" t="s">
        <v>1646</v>
      </c>
      <c r="AC19" s="396">
        <v>3</v>
      </c>
      <c r="AD19" s="396">
        <v>15</v>
      </c>
      <c r="AE19" s="396">
        <v>6</v>
      </c>
      <c r="AF19" s="397" t="s">
        <v>522</v>
      </c>
      <c r="AG19" s="410">
        <v>27</v>
      </c>
      <c r="AH19" s="397" t="s">
        <v>512</v>
      </c>
      <c r="AI19" s="397" t="s">
        <v>513</v>
      </c>
      <c r="AJ19" s="396">
        <v>5135</v>
      </c>
      <c r="AK19" s="396">
        <v>0</v>
      </c>
      <c r="AL19" s="397" t="s">
        <v>1544</v>
      </c>
      <c r="AM19" s="397"/>
      <c r="AN19" s="397" t="s">
        <v>305</v>
      </c>
      <c r="AO19" s="396">
        <v>0</v>
      </c>
      <c r="AP19" s="397" t="s">
        <v>1544</v>
      </c>
      <c r="AQ19" s="396">
        <v>1</v>
      </c>
      <c r="AR19" s="397" t="s">
        <v>1545</v>
      </c>
      <c r="AS19" s="397"/>
      <c r="AT19" s="397" t="s">
        <v>1546</v>
      </c>
      <c r="AU19" s="396">
        <v>1</v>
      </c>
      <c r="AV19" s="397" t="s">
        <v>1547</v>
      </c>
      <c r="AW19" s="397" t="s">
        <v>609</v>
      </c>
      <c r="AX19" s="397" t="s">
        <v>903</v>
      </c>
      <c r="AY19" s="397" t="s">
        <v>822</v>
      </c>
      <c r="AZ19" s="397" t="s">
        <v>305</v>
      </c>
      <c r="BA19" s="396">
        <v>0</v>
      </c>
      <c r="BB19" s="397" t="s">
        <v>641</v>
      </c>
      <c r="BC19" s="397" t="s">
        <v>81</v>
      </c>
      <c r="BD19" s="397" t="s">
        <v>1997</v>
      </c>
      <c r="BE19" s="397" t="s">
        <v>848</v>
      </c>
      <c r="BF19" s="397" t="s">
        <v>1998</v>
      </c>
      <c r="BG19" s="397" t="s">
        <v>1999</v>
      </c>
      <c r="BH19" s="402" t="s">
        <v>2000</v>
      </c>
      <c r="BI19" s="397"/>
      <c r="BJ19" s="397" t="s">
        <v>2001</v>
      </c>
      <c r="BK19" s="397" t="s">
        <v>1998</v>
      </c>
      <c r="BL19" s="397" t="s">
        <v>2002</v>
      </c>
      <c r="BM19" s="397" t="s">
        <v>2003</v>
      </c>
      <c r="BN19" s="397" t="s">
        <v>2004</v>
      </c>
      <c r="BO19" s="397" t="s">
        <v>2005</v>
      </c>
      <c r="BP19" s="397" t="s">
        <v>2006</v>
      </c>
      <c r="BQ19" s="397" t="s">
        <v>2007</v>
      </c>
      <c r="BR19" s="397" t="s">
        <v>2008</v>
      </c>
      <c r="BS19" s="397" t="s">
        <v>2009</v>
      </c>
      <c r="BT19" s="397" t="s">
        <v>1997</v>
      </c>
      <c r="BU19" s="397" t="s">
        <v>1660</v>
      </c>
      <c r="BV19" s="397" t="s">
        <v>2010</v>
      </c>
      <c r="BW19" s="397" t="s">
        <v>2011</v>
      </c>
      <c r="BX19" s="397" t="s">
        <v>2012</v>
      </c>
      <c r="BY19" s="397" t="s">
        <v>2013</v>
      </c>
      <c r="BZ19" s="397" t="s">
        <v>2014</v>
      </c>
      <c r="CA19" s="397" t="s">
        <v>2015</v>
      </c>
      <c r="CB19" s="397" t="s">
        <v>2016</v>
      </c>
      <c r="CC19" s="397" t="s">
        <v>2017</v>
      </c>
      <c r="CD19" s="397" t="s">
        <v>2018</v>
      </c>
      <c r="CE19" s="397" t="s">
        <v>2019</v>
      </c>
      <c r="CF19" s="397" t="s">
        <v>2020</v>
      </c>
      <c r="CG19" s="397" t="s">
        <v>2021</v>
      </c>
      <c r="CH19" s="397" t="s">
        <v>2022</v>
      </c>
      <c r="CI19" s="397" t="s">
        <v>2023</v>
      </c>
      <c r="CJ19" s="403" t="s">
        <v>2024</v>
      </c>
    </row>
    <row r="20" spans="1:88" x14ac:dyDescent="0.2">
      <c r="A20" s="278">
        <v>17</v>
      </c>
      <c r="B20" s="278">
        <f t="shared" si="7"/>
        <v>6</v>
      </c>
      <c r="C20" s="278">
        <f t="shared" si="8"/>
        <v>97</v>
      </c>
      <c r="D20" s="278">
        <f t="shared" si="9"/>
        <v>2</v>
      </c>
      <c r="E20" s="278">
        <f t="shared" si="10"/>
        <v>2</v>
      </c>
      <c r="F20" s="218" t="str">
        <f t="shared" si="11"/>
        <v>CI27252</v>
      </c>
      <c r="G20" s="219" t="str">
        <f t="shared" si="12"/>
        <v>Michelin</v>
      </c>
      <c r="H20" s="220" t="str">
        <f t="shared" si="13"/>
        <v>Meier Michael</v>
      </c>
      <c r="I20" s="408" t="str">
        <f t="shared" si="14"/>
        <v>PC Inntal</v>
      </c>
      <c r="J20" s="258" t="str">
        <f t="shared" si="15"/>
        <v>NCP1165253</v>
      </c>
      <c r="K20" s="257" t="str">
        <f t="shared" si="16"/>
        <v>Cayman 718 GTS</v>
      </c>
      <c r="L20" s="414">
        <f t="shared" si="17"/>
        <v>21</v>
      </c>
      <c r="M20" s="256" t="str">
        <f t="shared" si="18"/>
        <v>2:25.565</v>
      </c>
      <c r="N20" s="415"/>
      <c r="O20" s="415"/>
      <c r="P20" s="415"/>
      <c r="Q20" s="262">
        <f t="shared" si="19"/>
        <v>6701</v>
      </c>
      <c r="R20">
        <f>VLOOKUP(A20,Grunddaten!$H$7:$I$56,2)</f>
        <v>33</v>
      </c>
      <c r="S20" s="244">
        <f t="shared" si="20"/>
        <v>7</v>
      </c>
      <c r="T20" s="283">
        <v>0</v>
      </c>
      <c r="U20" s="416">
        <f t="shared" si="21"/>
        <v>33</v>
      </c>
      <c r="V20" s="416" t="str">
        <f t="shared" si="22"/>
        <v/>
      </c>
      <c r="W20" s="416">
        <f t="shared" si="23"/>
        <v>33</v>
      </c>
      <c r="AA20" s="392">
        <v>97</v>
      </c>
      <c r="AB20" s="393" t="s">
        <v>1646</v>
      </c>
      <c r="AC20" s="392">
        <v>2</v>
      </c>
      <c r="AD20" s="392">
        <v>16</v>
      </c>
      <c r="AE20" s="392">
        <v>6</v>
      </c>
      <c r="AF20" s="393" t="s">
        <v>522</v>
      </c>
      <c r="AG20" s="418">
        <v>21</v>
      </c>
      <c r="AH20" s="393" t="s">
        <v>512</v>
      </c>
      <c r="AI20" s="393" t="s">
        <v>513</v>
      </c>
      <c r="AJ20" s="392">
        <v>6701</v>
      </c>
      <c r="AK20" s="392">
        <v>0</v>
      </c>
      <c r="AL20" s="393" t="s">
        <v>2025</v>
      </c>
      <c r="AM20" s="393"/>
      <c r="AN20" s="393" t="s">
        <v>305</v>
      </c>
      <c r="AO20" s="392">
        <v>0</v>
      </c>
      <c r="AP20" s="393" t="s">
        <v>2025</v>
      </c>
      <c r="AQ20" s="392">
        <v>1</v>
      </c>
      <c r="AR20" s="393" t="s">
        <v>873</v>
      </c>
      <c r="AS20" s="393"/>
      <c r="AT20" s="393" t="s">
        <v>2026</v>
      </c>
      <c r="AU20" s="392">
        <v>1</v>
      </c>
      <c r="AV20" s="393" t="s">
        <v>2027</v>
      </c>
      <c r="AW20" s="393" t="s">
        <v>364</v>
      </c>
      <c r="AX20" s="393" t="s">
        <v>2028</v>
      </c>
      <c r="AY20" s="393" t="s">
        <v>2029</v>
      </c>
      <c r="AZ20" s="393" t="s">
        <v>305</v>
      </c>
      <c r="BA20" s="392">
        <v>0</v>
      </c>
      <c r="BB20" s="393" t="s">
        <v>2030</v>
      </c>
      <c r="BC20" s="393" t="s">
        <v>81</v>
      </c>
      <c r="BD20" s="393" t="s">
        <v>2031</v>
      </c>
      <c r="BE20" s="393" t="s">
        <v>2032</v>
      </c>
      <c r="BF20" s="393" t="s">
        <v>2033</v>
      </c>
      <c r="BG20" s="393" t="s">
        <v>2034</v>
      </c>
      <c r="BH20" s="394" t="s">
        <v>2035</v>
      </c>
      <c r="BI20" s="393"/>
      <c r="BJ20" s="393" t="s">
        <v>2036</v>
      </c>
      <c r="BK20" s="393" t="s">
        <v>2033</v>
      </c>
      <c r="BL20" s="393" t="s">
        <v>2037</v>
      </c>
      <c r="BM20" s="393" t="s">
        <v>2038</v>
      </c>
      <c r="BN20" s="393" t="s">
        <v>2039</v>
      </c>
      <c r="BO20" s="393" t="s">
        <v>1331</v>
      </c>
      <c r="BP20" s="393" t="s">
        <v>2040</v>
      </c>
      <c r="BQ20" s="393" t="s">
        <v>2041</v>
      </c>
      <c r="BR20" s="393" t="s">
        <v>2042</v>
      </c>
      <c r="BS20" s="393" t="s">
        <v>2043</v>
      </c>
      <c r="BT20" s="393" t="s">
        <v>1660</v>
      </c>
      <c r="BU20" s="393" t="s">
        <v>2044</v>
      </c>
      <c r="BV20" s="393" t="s">
        <v>2045</v>
      </c>
      <c r="BW20" s="393" t="s">
        <v>2046</v>
      </c>
      <c r="BX20" s="393" t="s">
        <v>2047</v>
      </c>
      <c r="BY20" s="393" t="s">
        <v>2031</v>
      </c>
      <c r="BZ20" s="393" t="s">
        <v>2048</v>
      </c>
      <c r="CA20" s="393" t="s">
        <v>2049</v>
      </c>
      <c r="CB20" s="393" t="s">
        <v>2050</v>
      </c>
      <c r="CC20" s="393" t="s">
        <v>2051</v>
      </c>
      <c r="CD20" s="393" t="s">
        <v>2052</v>
      </c>
      <c r="CE20" s="393"/>
      <c r="CF20" s="393"/>
      <c r="CG20" s="393"/>
      <c r="CH20" s="393"/>
      <c r="CI20" s="393"/>
      <c r="CJ20" s="395"/>
    </row>
    <row r="21" spans="1:88" x14ac:dyDescent="0.2">
      <c r="A21" s="278">
        <v>18</v>
      </c>
      <c r="B21" s="278">
        <f t="shared" si="7"/>
        <v>7</v>
      </c>
      <c r="C21" s="278">
        <f t="shared" si="8"/>
        <v>41</v>
      </c>
      <c r="D21" s="278">
        <f t="shared" si="9"/>
        <v>2</v>
      </c>
      <c r="E21" s="278">
        <f t="shared" si="10"/>
        <v>2</v>
      </c>
      <c r="F21" s="218" t="str">
        <f t="shared" si="11"/>
        <v>CA02094</v>
      </c>
      <c r="G21" s="219" t="str">
        <f t="shared" si="12"/>
        <v>Michelin</v>
      </c>
      <c r="H21" s="220" t="str">
        <f t="shared" si="13"/>
        <v>Rudig-Mummert Michael</v>
      </c>
      <c r="I21" s="408" t="str">
        <f t="shared" si="14"/>
        <v>PC Allgäu</v>
      </c>
      <c r="J21" s="258" t="str">
        <f t="shared" si="15"/>
        <v>NCP1143552</v>
      </c>
      <c r="K21" s="257" t="str">
        <f t="shared" si="16"/>
        <v>Cayman GT4</v>
      </c>
      <c r="L21" s="414">
        <f t="shared" si="17"/>
        <v>20</v>
      </c>
      <c r="M21" s="256" t="str">
        <f t="shared" si="18"/>
        <v>2:04.649</v>
      </c>
      <c r="N21" s="415"/>
      <c r="O21" s="415"/>
      <c r="P21" s="415"/>
      <c r="Q21" s="262">
        <f t="shared" si="19"/>
        <v>7489</v>
      </c>
      <c r="R21">
        <f>VLOOKUP(A21,Grunddaten!$H$7:$I$56,2)</f>
        <v>32</v>
      </c>
      <c r="S21" s="244">
        <f t="shared" si="20"/>
        <v>7</v>
      </c>
      <c r="T21" s="283">
        <v>0</v>
      </c>
      <c r="U21" s="416">
        <f t="shared" si="21"/>
        <v>32</v>
      </c>
      <c r="V21" s="416" t="str">
        <f t="shared" si="22"/>
        <v/>
      </c>
      <c r="W21" s="416">
        <f t="shared" si="23"/>
        <v>32</v>
      </c>
      <c r="AA21" s="396">
        <v>41</v>
      </c>
      <c r="AB21" s="397" t="s">
        <v>1646</v>
      </c>
      <c r="AC21" s="396">
        <v>2</v>
      </c>
      <c r="AD21" s="396">
        <v>17</v>
      </c>
      <c r="AE21" s="396">
        <v>7</v>
      </c>
      <c r="AF21" s="397" t="s">
        <v>522</v>
      </c>
      <c r="AG21" s="410">
        <v>20</v>
      </c>
      <c r="AH21" s="397" t="s">
        <v>512</v>
      </c>
      <c r="AI21" s="397" t="s">
        <v>513</v>
      </c>
      <c r="AJ21" s="396">
        <v>7489</v>
      </c>
      <c r="AK21" s="396">
        <v>0</v>
      </c>
      <c r="AL21" s="397" t="s">
        <v>872</v>
      </c>
      <c r="AM21" s="397"/>
      <c r="AN21" s="397" t="s">
        <v>305</v>
      </c>
      <c r="AO21" s="396">
        <v>0</v>
      </c>
      <c r="AP21" s="397" t="s">
        <v>872</v>
      </c>
      <c r="AQ21" s="396">
        <v>1</v>
      </c>
      <c r="AR21" s="397" t="s">
        <v>873</v>
      </c>
      <c r="AS21" s="397"/>
      <c r="AT21" s="397" t="s">
        <v>874</v>
      </c>
      <c r="AU21" s="396">
        <v>1</v>
      </c>
      <c r="AV21" s="397" t="s">
        <v>875</v>
      </c>
      <c r="AW21" s="397" t="s">
        <v>399</v>
      </c>
      <c r="AX21" s="397" t="s">
        <v>630</v>
      </c>
      <c r="AY21" s="397" t="s">
        <v>629</v>
      </c>
      <c r="AZ21" s="397" t="s">
        <v>305</v>
      </c>
      <c r="BA21" s="396">
        <v>0</v>
      </c>
      <c r="BB21" s="397" t="s">
        <v>568</v>
      </c>
      <c r="BC21" s="397" t="s">
        <v>81</v>
      </c>
      <c r="BD21" s="397" t="s">
        <v>2053</v>
      </c>
      <c r="BE21" s="397" t="s">
        <v>842</v>
      </c>
      <c r="BF21" s="397" t="s">
        <v>2054</v>
      </c>
      <c r="BG21" s="397" t="s">
        <v>2055</v>
      </c>
      <c r="BH21" s="402" t="s">
        <v>2056</v>
      </c>
      <c r="BI21" s="397"/>
      <c r="BJ21" s="397" t="s">
        <v>2057</v>
      </c>
      <c r="BK21" s="397" t="s">
        <v>2054</v>
      </c>
      <c r="BL21" s="397" t="s">
        <v>2053</v>
      </c>
      <c r="BM21" s="397" t="s">
        <v>2058</v>
      </c>
      <c r="BN21" s="397" t="s">
        <v>2059</v>
      </c>
      <c r="BO21" s="397" t="s">
        <v>2060</v>
      </c>
      <c r="BP21" s="397" t="s">
        <v>2061</v>
      </c>
      <c r="BQ21" s="397" t="s">
        <v>2062</v>
      </c>
      <c r="BR21" s="397" t="s">
        <v>2063</v>
      </c>
      <c r="BS21" s="397" t="s">
        <v>2064</v>
      </c>
      <c r="BT21" s="397" t="s">
        <v>1660</v>
      </c>
      <c r="BU21" s="397" t="s">
        <v>2065</v>
      </c>
      <c r="BV21" s="397" t="s">
        <v>1478</v>
      </c>
      <c r="BW21" s="397" t="s">
        <v>2066</v>
      </c>
      <c r="BX21" s="397" t="s">
        <v>2067</v>
      </c>
      <c r="BY21" s="397" t="s">
        <v>2068</v>
      </c>
      <c r="BZ21" s="397" t="s">
        <v>2069</v>
      </c>
      <c r="CA21" s="397" t="s">
        <v>2070</v>
      </c>
      <c r="CB21" s="397" t="s">
        <v>2071</v>
      </c>
      <c r="CC21" s="397" t="s">
        <v>2072</v>
      </c>
      <c r="CD21" s="397"/>
      <c r="CE21" s="397"/>
      <c r="CF21" s="397"/>
      <c r="CG21" s="397"/>
      <c r="CH21" s="397"/>
      <c r="CI21" s="397"/>
      <c r="CJ21" s="403"/>
    </row>
    <row r="22" spans="1:88" x14ac:dyDescent="0.2">
      <c r="A22" s="278">
        <v>19</v>
      </c>
      <c r="B22" s="278">
        <f t="shared" si="7"/>
        <v>7</v>
      </c>
      <c r="C22" s="278">
        <f t="shared" si="8"/>
        <v>15</v>
      </c>
      <c r="D22" s="278">
        <f t="shared" si="9"/>
        <v>3</v>
      </c>
      <c r="E22" s="278">
        <f t="shared" si="10"/>
        <v>3</v>
      </c>
      <c r="F22" s="218" t="str">
        <f t="shared" si="11"/>
        <v>Gast Herfert Holger</v>
      </c>
      <c r="G22" s="219" t="str">
        <f t="shared" si="12"/>
        <v>Michelin</v>
      </c>
      <c r="H22" s="220" t="str">
        <f t="shared" si="13"/>
        <v>Herfert Holger</v>
      </c>
      <c r="I22" s="408" t="str">
        <f t="shared" si="14"/>
        <v>Gast</v>
      </c>
      <c r="J22" s="258" t="str">
        <f t="shared" si="15"/>
        <v>N1164670</v>
      </c>
      <c r="K22" s="257" t="str">
        <f t="shared" si="16"/>
        <v>911 (991) GT3</v>
      </c>
      <c r="L22" s="414">
        <f t="shared" si="17"/>
        <v>27</v>
      </c>
      <c r="M22" s="256" t="str">
        <f t="shared" si="18"/>
        <v>2:07.641</v>
      </c>
      <c r="N22" s="415"/>
      <c r="O22" s="415"/>
      <c r="P22" s="415"/>
      <c r="Q22" s="262">
        <f t="shared" si="19"/>
        <v>8596</v>
      </c>
      <c r="R22">
        <f>VLOOKUP(A22,Grunddaten!$H$7:$I$56,2)</f>
        <v>31</v>
      </c>
      <c r="S22" s="244">
        <f t="shared" si="20"/>
        <v>8</v>
      </c>
      <c r="T22" s="283">
        <v>0</v>
      </c>
      <c r="U22" s="416">
        <f t="shared" si="21"/>
        <v>31</v>
      </c>
      <c r="V22" s="416" t="str">
        <f t="shared" si="22"/>
        <v/>
      </c>
      <c r="W22" s="416">
        <f t="shared" si="23"/>
        <v>31</v>
      </c>
      <c r="AA22" s="392">
        <v>15</v>
      </c>
      <c r="AB22" s="393" t="s">
        <v>1646</v>
      </c>
      <c r="AC22" s="392">
        <v>3</v>
      </c>
      <c r="AD22" s="392">
        <v>18</v>
      </c>
      <c r="AE22" s="392">
        <v>7</v>
      </c>
      <c r="AF22" s="393" t="s">
        <v>522</v>
      </c>
      <c r="AG22" s="418">
        <v>27</v>
      </c>
      <c r="AH22" s="393" t="s">
        <v>512</v>
      </c>
      <c r="AI22" s="393" t="s">
        <v>513</v>
      </c>
      <c r="AJ22" s="392">
        <v>8596</v>
      </c>
      <c r="AK22" s="392">
        <v>0</v>
      </c>
      <c r="AL22" s="393" t="s">
        <v>2073</v>
      </c>
      <c r="AM22" s="393"/>
      <c r="AN22" s="393" t="s">
        <v>305</v>
      </c>
      <c r="AO22" s="392">
        <v>0</v>
      </c>
      <c r="AP22" s="393" t="s">
        <v>2073</v>
      </c>
      <c r="AQ22" s="392">
        <v>1</v>
      </c>
      <c r="AR22" s="393" t="s">
        <v>2074</v>
      </c>
      <c r="AS22" s="393"/>
      <c r="AT22" s="393" t="s">
        <v>2075</v>
      </c>
      <c r="AU22" s="392">
        <v>1</v>
      </c>
      <c r="AV22" s="393" t="s">
        <v>2076</v>
      </c>
      <c r="AW22" s="393"/>
      <c r="AX22" s="393"/>
      <c r="AY22" s="393" t="s">
        <v>2077</v>
      </c>
      <c r="AZ22" s="393" t="s">
        <v>305</v>
      </c>
      <c r="BA22" s="392">
        <v>0</v>
      </c>
      <c r="BB22" s="397" t="s">
        <v>545</v>
      </c>
      <c r="BC22" s="393" t="s">
        <v>81</v>
      </c>
      <c r="BD22" s="393" t="s">
        <v>2078</v>
      </c>
      <c r="BE22" s="393" t="s">
        <v>2079</v>
      </c>
      <c r="BF22" s="393" t="s">
        <v>2080</v>
      </c>
      <c r="BG22" s="393" t="s">
        <v>2081</v>
      </c>
      <c r="BH22" s="394" t="s">
        <v>2082</v>
      </c>
      <c r="BI22" s="393"/>
      <c r="BJ22" s="393" t="s">
        <v>2083</v>
      </c>
      <c r="BK22" s="393" t="s">
        <v>2080</v>
      </c>
      <c r="BL22" s="393" t="s">
        <v>2084</v>
      </c>
      <c r="BM22" s="393" t="s">
        <v>2085</v>
      </c>
      <c r="BN22" s="393" t="s">
        <v>2086</v>
      </c>
      <c r="BO22" s="393" t="s">
        <v>2087</v>
      </c>
      <c r="BP22" s="393" t="s">
        <v>2088</v>
      </c>
      <c r="BQ22" s="393" t="s">
        <v>2089</v>
      </c>
      <c r="BR22" s="393" t="s">
        <v>2078</v>
      </c>
      <c r="BS22" s="393" t="s">
        <v>2090</v>
      </c>
      <c r="BT22" s="393" t="s">
        <v>2091</v>
      </c>
      <c r="BU22" s="393" t="s">
        <v>2092</v>
      </c>
      <c r="BV22" s="393" t="s">
        <v>2093</v>
      </c>
      <c r="BW22" s="393" t="s">
        <v>2094</v>
      </c>
      <c r="BX22" s="393" t="s">
        <v>2095</v>
      </c>
      <c r="BY22" s="393" t="s">
        <v>1660</v>
      </c>
      <c r="BZ22" s="393" t="s">
        <v>2096</v>
      </c>
      <c r="CA22" s="393" t="s">
        <v>2097</v>
      </c>
      <c r="CB22" s="393" t="s">
        <v>2098</v>
      </c>
      <c r="CC22" s="393" t="s">
        <v>2099</v>
      </c>
      <c r="CD22" s="393" t="s">
        <v>2100</v>
      </c>
      <c r="CE22" s="393" t="s">
        <v>2101</v>
      </c>
      <c r="CF22" s="393" t="s">
        <v>2102</v>
      </c>
      <c r="CG22" s="393" t="s">
        <v>2103</v>
      </c>
      <c r="CH22" s="393" t="s">
        <v>2104</v>
      </c>
      <c r="CI22" s="393" t="s">
        <v>2105</v>
      </c>
      <c r="CJ22" s="395" t="s">
        <v>2106</v>
      </c>
    </row>
    <row r="23" spans="1:88" x14ac:dyDescent="0.2">
      <c r="A23" s="278">
        <v>20</v>
      </c>
      <c r="B23" s="278">
        <f t="shared" si="7"/>
        <v>5</v>
      </c>
      <c r="C23" s="278">
        <f t="shared" si="8"/>
        <v>83</v>
      </c>
      <c r="D23" s="278">
        <f t="shared" si="9"/>
        <v>1</v>
      </c>
      <c r="E23" s="278">
        <f t="shared" si="10"/>
        <v>1</v>
      </c>
      <c r="F23" s="218" t="str">
        <f t="shared" si="11"/>
        <v>CI27089</v>
      </c>
      <c r="G23" s="219" t="str">
        <f t="shared" si="12"/>
        <v>Michelin</v>
      </c>
      <c r="H23" s="220" t="str">
        <f t="shared" si="13"/>
        <v>Boehm Werner</v>
      </c>
      <c r="I23" s="408" t="str">
        <f t="shared" si="14"/>
        <v>PC Inntal</v>
      </c>
      <c r="J23" s="258" t="str">
        <f t="shared" si="15"/>
        <v>N1143581</v>
      </c>
      <c r="K23" s="257" t="str">
        <f t="shared" si="16"/>
        <v>Cayman GTS</v>
      </c>
      <c r="L23" s="414">
        <f t="shared" si="17"/>
        <v>19</v>
      </c>
      <c r="M23" s="256" t="str">
        <f t="shared" si="18"/>
        <v>2:04.883</v>
      </c>
      <c r="N23" s="415"/>
      <c r="O23" s="415"/>
      <c r="P23" s="415"/>
      <c r="Q23" s="262">
        <f t="shared" si="19"/>
        <v>30182</v>
      </c>
      <c r="R23">
        <f>VLOOKUP(A23,Grunddaten!$H$7:$I$56,2)</f>
        <v>30</v>
      </c>
      <c r="S23" s="244">
        <f t="shared" si="20"/>
        <v>6</v>
      </c>
      <c r="T23" s="283">
        <v>0</v>
      </c>
      <c r="U23" s="416">
        <f t="shared" si="21"/>
        <v>30</v>
      </c>
      <c r="V23" s="416" t="str">
        <f t="shared" si="22"/>
        <v/>
      </c>
      <c r="W23" s="416">
        <f t="shared" si="23"/>
        <v>30</v>
      </c>
      <c r="AA23" s="396">
        <v>83</v>
      </c>
      <c r="AB23" s="397" t="s">
        <v>1646</v>
      </c>
      <c r="AC23" s="396">
        <v>1</v>
      </c>
      <c r="AD23" s="396">
        <v>19</v>
      </c>
      <c r="AE23" s="396">
        <v>5</v>
      </c>
      <c r="AF23" s="397" t="s">
        <v>522</v>
      </c>
      <c r="AG23" s="410">
        <v>19</v>
      </c>
      <c r="AH23" s="397" t="s">
        <v>512</v>
      </c>
      <c r="AI23" s="397" t="s">
        <v>513</v>
      </c>
      <c r="AJ23" s="396">
        <v>30182</v>
      </c>
      <c r="AK23" s="396">
        <v>0</v>
      </c>
      <c r="AL23" s="397" t="s">
        <v>2107</v>
      </c>
      <c r="AM23" s="397"/>
      <c r="AN23" s="397" t="s">
        <v>305</v>
      </c>
      <c r="AO23" s="396">
        <v>0</v>
      </c>
      <c r="AP23" s="397" t="s">
        <v>2107</v>
      </c>
      <c r="AQ23" s="396">
        <v>1</v>
      </c>
      <c r="AR23" s="397" t="s">
        <v>2108</v>
      </c>
      <c r="AS23" s="397"/>
      <c r="AT23" s="397" t="s">
        <v>2109</v>
      </c>
      <c r="AU23" s="396">
        <v>1</v>
      </c>
      <c r="AV23" s="397" t="s">
        <v>2110</v>
      </c>
      <c r="AW23" s="397" t="s">
        <v>364</v>
      </c>
      <c r="AX23" s="397" t="s">
        <v>2111</v>
      </c>
      <c r="AY23" s="397" t="s">
        <v>2112</v>
      </c>
      <c r="AZ23" s="397" t="s">
        <v>305</v>
      </c>
      <c r="BA23" s="396">
        <v>0</v>
      </c>
      <c r="BB23" s="397" t="s">
        <v>820</v>
      </c>
      <c r="BC23" s="397" t="s">
        <v>81</v>
      </c>
      <c r="BD23" s="397" t="s">
        <v>2113</v>
      </c>
      <c r="BE23" s="397" t="s">
        <v>1869</v>
      </c>
      <c r="BF23" s="397" t="s">
        <v>2114</v>
      </c>
      <c r="BG23" s="397" t="s">
        <v>2115</v>
      </c>
      <c r="BH23" s="402" t="s">
        <v>2116</v>
      </c>
      <c r="BI23" s="397"/>
      <c r="BJ23" s="397" t="s">
        <v>2117</v>
      </c>
      <c r="BK23" s="397" t="s">
        <v>2114</v>
      </c>
      <c r="BL23" s="397" t="s">
        <v>2118</v>
      </c>
      <c r="BM23" s="397" t="s">
        <v>2113</v>
      </c>
      <c r="BN23" s="397" t="s">
        <v>2119</v>
      </c>
      <c r="BO23" s="397" t="s">
        <v>1906</v>
      </c>
      <c r="BP23" s="397" t="s">
        <v>2120</v>
      </c>
      <c r="BQ23" s="397" t="s">
        <v>2121</v>
      </c>
      <c r="BR23" s="397" t="s">
        <v>2122</v>
      </c>
      <c r="BS23" s="397" t="s">
        <v>2123</v>
      </c>
      <c r="BT23" s="397" t="s">
        <v>2124</v>
      </c>
      <c r="BU23" s="397" t="s">
        <v>2125</v>
      </c>
      <c r="BV23" s="397" t="s">
        <v>2126</v>
      </c>
      <c r="BW23" s="397" t="s">
        <v>2127</v>
      </c>
      <c r="BX23" s="397" t="s">
        <v>2128</v>
      </c>
      <c r="BY23" s="397" t="s">
        <v>2129</v>
      </c>
      <c r="BZ23" s="397" t="s">
        <v>2130</v>
      </c>
      <c r="CA23" s="397" t="s">
        <v>2131</v>
      </c>
      <c r="CB23" s="397" t="s">
        <v>2132</v>
      </c>
      <c r="CC23" s="397"/>
      <c r="CD23" s="397"/>
      <c r="CE23" s="397"/>
      <c r="CF23" s="397"/>
      <c r="CG23" s="397"/>
      <c r="CH23" s="397"/>
      <c r="CI23" s="397"/>
      <c r="CJ23" s="403"/>
    </row>
    <row r="24" spans="1:88" x14ac:dyDescent="0.2">
      <c r="A24" s="278">
        <v>21</v>
      </c>
      <c r="B24" s="278">
        <f t="shared" si="7"/>
        <v>6</v>
      </c>
      <c r="C24" s="278">
        <f t="shared" si="8"/>
        <v>94</v>
      </c>
      <c r="D24" s="278">
        <f t="shared" si="9"/>
        <v>1</v>
      </c>
      <c r="E24" s="278">
        <f t="shared" si="10"/>
        <v>1</v>
      </c>
      <c r="F24" s="218" t="str">
        <f t="shared" si="11"/>
        <v>Gast Klemp Volker</v>
      </c>
      <c r="G24" s="219" t="str">
        <f t="shared" si="12"/>
        <v>Michelin</v>
      </c>
      <c r="H24" s="220" t="str">
        <f t="shared" si="13"/>
        <v>Klemp Volker</v>
      </c>
      <c r="I24" s="408" t="str">
        <f t="shared" si="14"/>
        <v>Gast</v>
      </c>
      <c r="J24" s="258" t="str">
        <f t="shared" si="15"/>
        <v>RC1214495</v>
      </c>
      <c r="K24" s="257" t="str">
        <f t="shared" si="16"/>
        <v>964 Carrera 2</v>
      </c>
      <c r="L24" s="414">
        <f t="shared" si="17"/>
        <v>15</v>
      </c>
      <c r="M24" s="256" t="str">
        <f t="shared" si="18"/>
        <v>1:55.620</v>
      </c>
      <c r="N24" s="415"/>
      <c r="O24" s="415"/>
      <c r="P24" s="415"/>
      <c r="Q24" s="262">
        <f t="shared" si="19"/>
        <v>151248</v>
      </c>
      <c r="R24">
        <f>VLOOKUP(A24,Grunddaten!$H$7:$I$56,2)</f>
        <v>29</v>
      </c>
      <c r="S24" s="244">
        <f t="shared" si="20"/>
        <v>6</v>
      </c>
      <c r="T24" s="283">
        <v>0</v>
      </c>
      <c r="U24" s="416">
        <f t="shared" si="21"/>
        <v>29</v>
      </c>
      <c r="V24" s="416" t="str">
        <f t="shared" si="22"/>
        <v/>
      </c>
      <c r="W24" s="416">
        <f t="shared" si="23"/>
        <v>29</v>
      </c>
      <c r="AA24" s="392">
        <v>94</v>
      </c>
      <c r="AB24" s="393" t="s">
        <v>1646</v>
      </c>
      <c r="AC24" s="392">
        <v>1</v>
      </c>
      <c r="AD24" s="392">
        <v>20</v>
      </c>
      <c r="AE24" s="392">
        <v>6</v>
      </c>
      <c r="AF24" s="393" t="s">
        <v>522</v>
      </c>
      <c r="AG24" s="418">
        <v>15</v>
      </c>
      <c r="AH24" s="393" t="s">
        <v>512</v>
      </c>
      <c r="AI24" s="393" t="s">
        <v>513</v>
      </c>
      <c r="AJ24" s="392">
        <v>151248</v>
      </c>
      <c r="AK24" s="392">
        <v>0</v>
      </c>
      <c r="AL24" s="393" t="s">
        <v>2133</v>
      </c>
      <c r="AM24" s="393"/>
      <c r="AN24" s="393" t="s">
        <v>305</v>
      </c>
      <c r="AO24" s="392">
        <v>0</v>
      </c>
      <c r="AP24" s="393" t="s">
        <v>2133</v>
      </c>
      <c r="AQ24" s="392">
        <v>1</v>
      </c>
      <c r="AR24" s="393" t="s">
        <v>2134</v>
      </c>
      <c r="AS24" s="393"/>
      <c r="AT24" s="393" t="s">
        <v>2135</v>
      </c>
      <c r="AU24" s="392">
        <v>1</v>
      </c>
      <c r="AV24" s="393" t="s">
        <v>1547</v>
      </c>
      <c r="AW24" s="393"/>
      <c r="AX24" s="393"/>
      <c r="AY24" s="393" t="s">
        <v>2136</v>
      </c>
      <c r="AZ24" s="393" t="s">
        <v>305</v>
      </c>
      <c r="BA24" s="392">
        <v>0</v>
      </c>
      <c r="BB24" s="393" t="s">
        <v>2137</v>
      </c>
      <c r="BC24" s="393" t="s">
        <v>81</v>
      </c>
      <c r="BD24" s="393" t="s">
        <v>2138</v>
      </c>
      <c r="BE24" s="393" t="s">
        <v>2139</v>
      </c>
      <c r="BF24" s="393" t="s">
        <v>2140</v>
      </c>
      <c r="BG24" s="393" t="s">
        <v>2141</v>
      </c>
      <c r="BH24" s="394" t="s">
        <v>2142</v>
      </c>
      <c r="BI24" s="393"/>
      <c r="BJ24" s="393" t="s">
        <v>2143</v>
      </c>
      <c r="BK24" s="393" t="s">
        <v>2140</v>
      </c>
      <c r="BL24" s="393" t="s">
        <v>2144</v>
      </c>
      <c r="BM24" s="393" t="s">
        <v>2145</v>
      </c>
      <c r="BN24" s="393" t="s">
        <v>2146</v>
      </c>
      <c r="BO24" s="393" t="s">
        <v>2147</v>
      </c>
      <c r="BP24" s="393" t="s">
        <v>2138</v>
      </c>
      <c r="BQ24" s="393" t="s">
        <v>2148</v>
      </c>
      <c r="BR24" s="393" t="s">
        <v>2149</v>
      </c>
      <c r="BS24" s="393" t="s">
        <v>2150</v>
      </c>
      <c r="BT24" s="393" t="s">
        <v>2151</v>
      </c>
      <c r="BU24" s="393" t="s">
        <v>2152</v>
      </c>
      <c r="BV24" s="393" t="s">
        <v>2153</v>
      </c>
      <c r="BW24" s="393" t="s">
        <v>2154</v>
      </c>
      <c r="BX24" s="393" t="s">
        <v>2155</v>
      </c>
      <c r="BY24" s="393"/>
      <c r="BZ24" s="393"/>
      <c r="CA24" s="393"/>
      <c r="CB24" s="393"/>
      <c r="CC24" s="393"/>
      <c r="CD24" s="393"/>
      <c r="CE24" s="393"/>
      <c r="CF24" s="393"/>
      <c r="CG24" s="393"/>
      <c r="CH24" s="393"/>
      <c r="CI24" s="393"/>
      <c r="CJ24" s="395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4">
    <pageSetUpPr fitToPage="1"/>
  </sheetPr>
  <dimension ref="A1:MQ504"/>
  <sheetViews>
    <sheetView zoomScaleNormal="100" zoomScaleSheetLayoutView="100" workbookViewId="0">
      <selection activeCell="R4" sqref="R4"/>
    </sheetView>
  </sheetViews>
  <sheetFormatPr baseColWidth="10" defaultColWidth="11.7109375" defaultRowHeight="12.75" x14ac:dyDescent="0.2"/>
  <cols>
    <col min="1" max="1" width="5.140625" customWidth="1"/>
    <col min="2" max="2" width="4.7109375" customWidth="1"/>
    <col min="3" max="3" width="5.140625" customWidth="1"/>
    <col min="4" max="4" width="6.28515625" style="325" customWidth="1"/>
    <col min="5" max="5" width="6.7109375" style="325" customWidth="1"/>
    <col min="6" max="6" width="15.140625" customWidth="1"/>
    <col min="7" max="7" width="11.42578125" customWidth="1"/>
    <col min="8" max="8" width="19.28515625" customWidth="1"/>
    <col min="9" max="9" width="24.28515625" customWidth="1"/>
    <col min="10" max="10" width="10" customWidth="1"/>
    <col min="11" max="11" width="11.28515625" customWidth="1"/>
    <col min="12" max="12" width="4.7109375" customWidth="1"/>
    <col min="13" max="13" width="8.85546875" customWidth="1"/>
    <col min="14" max="14" width="9.28515625" customWidth="1"/>
    <col min="15" max="15" width="5" customWidth="1"/>
    <col min="16" max="16" width="4.7109375" customWidth="1"/>
    <col min="17" max="17" width="7.28515625" customWidth="1"/>
    <col min="18" max="18" width="5.28515625" customWidth="1"/>
    <col min="19" max="19" width="6" customWidth="1"/>
    <col min="20" max="20" width="7" customWidth="1"/>
    <col min="21" max="21" width="7.140625" customWidth="1"/>
    <col min="22" max="22" width="5.7109375" customWidth="1"/>
    <col min="23" max="23" width="6.28515625" customWidth="1"/>
    <col min="24" max="29" width="11.28515625" customWidth="1"/>
    <col min="30" max="30" width="15.85546875" bestFit="1" customWidth="1"/>
    <col min="31" max="36" width="11.28515625" customWidth="1"/>
    <col min="37" max="37" width="16.5703125" bestFit="1" customWidth="1"/>
    <col min="38" max="82" width="11.28515625" customWidth="1"/>
  </cols>
  <sheetData>
    <row r="1" spans="1:355" s="2" customFormat="1" x14ac:dyDescent="0.2">
      <c r="A1" s="7" t="s">
        <v>1057</v>
      </c>
      <c r="B1" s="7"/>
      <c r="D1" s="11"/>
      <c r="E1" s="324"/>
      <c r="G1" s="130">
        <v>44393</v>
      </c>
      <c r="H1" s="13" t="s">
        <v>398</v>
      </c>
      <c r="I1" s="3"/>
      <c r="J1" s="3">
        <f>COUNT(D4:D1531)</f>
        <v>19</v>
      </c>
      <c r="K1" s="3">
        <f>COUNT(E2:E1531)</f>
        <v>19</v>
      </c>
      <c r="M1" s="2" t="s">
        <v>62</v>
      </c>
      <c r="AU1" s="239"/>
      <c r="AV1" s="239"/>
      <c r="AW1" s="15"/>
    </row>
    <row r="2" spans="1:355" s="2" customFormat="1" x14ac:dyDescent="0.2">
      <c r="D2" s="11"/>
      <c r="E2" s="11"/>
      <c r="AA2" s="216" t="s">
        <v>271</v>
      </c>
      <c r="AB2" s="216" t="s">
        <v>272</v>
      </c>
      <c r="AC2" s="216" t="s">
        <v>273</v>
      </c>
      <c r="AD2" s="216" t="s">
        <v>274</v>
      </c>
      <c r="AE2" s="216" t="s">
        <v>275</v>
      </c>
      <c r="AF2" s="216" t="s">
        <v>276</v>
      </c>
      <c r="AG2" s="217" t="s">
        <v>277</v>
      </c>
      <c r="AH2" s="216" t="s">
        <v>278</v>
      </c>
      <c r="AI2" s="216" t="s">
        <v>279</v>
      </c>
      <c r="AJ2" s="216" t="s">
        <v>280</v>
      </c>
      <c r="AK2" s="216" t="s">
        <v>281</v>
      </c>
      <c r="AL2" s="216"/>
      <c r="AM2" s="217" t="s">
        <v>282</v>
      </c>
      <c r="AN2" s="216" t="s">
        <v>283</v>
      </c>
      <c r="AO2" s="216" t="s">
        <v>284</v>
      </c>
      <c r="AP2" s="216" t="s">
        <v>285</v>
      </c>
      <c r="AQ2" s="216" t="s">
        <v>37</v>
      </c>
      <c r="AR2" s="216" t="s">
        <v>286</v>
      </c>
      <c r="AS2" s="216" t="s">
        <v>287</v>
      </c>
      <c r="AT2" s="216" t="s">
        <v>288</v>
      </c>
      <c r="AU2" s="317" t="s">
        <v>289</v>
      </c>
      <c r="AV2" s="317" t="s">
        <v>290</v>
      </c>
      <c r="AW2" s="318" t="s">
        <v>291</v>
      </c>
      <c r="AX2" s="216" t="s">
        <v>293</v>
      </c>
      <c r="AY2" s="216" t="s">
        <v>294</v>
      </c>
      <c r="AZ2" s="216" t="s">
        <v>295</v>
      </c>
      <c r="BA2" s="216" t="s">
        <v>296</v>
      </c>
      <c r="BB2" s="216" t="s">
        <v>297</v>
      </c>
      <c r="BC2" s="216" t="s">
        <v>298</v>
      </c>
      <c r="BD2" s="216" t="s">
        <v>299</v>
      </c>
      <c r="BE2" s="216" t="s">
        <v>300</v>
      </c>
      <c r="BF2" s="216" t="s">
        <v>301</v>
      </c>
      <c r="BG2" s="216" t="s">
        <v>302</v>
      </c>
      <c r="BH2" s="216" t="s">
        <v>303</v>
      </c>
      <c r="BI2" s="216" t="s">
        <v>304</v>
      </c>
      <c r="BJ2" s="216"/>
    </row>
    <row r="3" spans="1:355" s="2" customFormat="1" ht="51" x14ac:dyDescent="0.25">
      <c r="A3" s="55" t="s">
        <v>29</v>
      </c>
      <c r="B3" s="55" t="s">
        <v>28</v>
      </c>
      <c r="C3" s="55" t="s">
        <v>69</v>
      </c>
      <c r="D3" s="57" t="s">
        <v>55</v>
      </c>
      <c r="E3" s="57" t="s">
        <v>95</v>
      </c>
      <c r="F3" s="56" t="s">
        <v>94</v>
      </c>
      <c r="G3" s="56" t="s">
        <v>119</v>
      </c>
      <c r="H3" s="56" t="s">
        <v>56</v>
      </c>
      <c r="I3" s="56" t="s">
        <v>63</v>
      </c>
      <c r="J3" s="56" t="s">
        <v>355</v>
      </c>
      <c r="K3" s="57" t="s">
        <v>57</v>
      </c>
      <c r="L3" s="55" t="s">
        <v>96</v>
      </c>
      <c r="M3" s="53" t="s">
        <v>79</v>
      </c>
      <c r="N3" s="53" t="s">
        <v>80</v>
      </c>
      <c r="O3" s="55" t="s">
        <v>97</v>
      </c>
      <c r="P3" s="55" t="s">
        <v>98</v>
      </c>
      <c r="Q3" s="55" t="s">
        <v>53</v>
      </c>
      <c r="R3" s="55" t="s">
        <v>60</v>
      </c>
      <c r="S3" s="55" t="s">
        <v>120</v>
      </c>
      <c r="T3" s="55" t="s">
        <v>61</v>
      </c>
      <c r="U3" s="55" t="s">
        <v>121</v>
      </c>
      <c r="V3" s="55" t="s">
        <v>122</v>
      </c>
      <c r="W3" s="55" t="s">
        <v>123</v>
      </c>
      <c r="X3" s="55" t="s">
        <v>36</v>
      </c>
      <c r="Y3" s="55"/>
      <c r="Z3" s="202"/>
      <c r="AA3" s="311" t="s">
        <v>662</v>
      </c>
      <c r="AB3" s="311" t="s">
        <v>663</v>
      </c>
      <c r="AC3" s="311" t="s">
        <v>664</v>
      </c>
      <c r="AD3" s="311" t="s">
        <v>665</v>
      </c>
      <c r="AE3" s="311" t="s">
        <v>666</v>
      </c>
      <c r="AF3" s="311" t="s">
        <v>667</v>
      </c>
      <c r="AG3" s="311" t="s">
        <v>668</v>
      </c>
      <c r="AH3" s="421" t="s">
        <v>2696</v>
      </c>
      <c r="AI3" s="421" t="s">
        <v>55</v>
      </c>
      <c r="AJ3" s="311" t="s">
        <v>669</v>
      </c>
      <c r="AK3" s="311" t="s">
        <v>670</v>
      </c>
      <c r="AL3" s="311" t="s">
        <v>671</v>
      </c>
      <c r="AM3" s="311" t="s">
        <v>911</v>
      </c>
      <c r="AN3" s="311" t="s">
        <v>672</v>
      </c>
      <c r="AO3" s="311" t="s">
        <v>673</v>
      </c>
      <c r="AP3" s="311" t="s">
        <v>674</v>
      </c>
      <c r="AQ3" s="311" t="s">
        <v>675</v>
      </c>
      <c r="AR3" s="311" t="s">
        <v>676</v>
      </c>
      <c r="AS3" s="311" t="s">
        <v>677</v>
      </c>
      <c r="AT3" s="311" t="s">
        <v>678</v>
      </c>
      <c r="AU3" s="311" t="s">
        <v>679</v>
      </c>
      <c r="AV3" s="311" t="s">
        <v>680</v>
      </c>
      <c r="AW3" s="311" t="s">
        <v>681</v>
      </c>
      <c r="AX3" s="311" t="s">
        <v>682</v>
      </c>
      <c r="AY3" s="311" t="s">
        <v>683</v>
      </c>
      <c r="AZ3" s="311" t="s">
        <v>684</v>
      </c>
      <c r="BA3" s="311" t="s">
        <v>685</v>
      </c>
      <c r="BB3" s="311" t="s">
        <v>686</v>
      </c>
      <c r="BC3" s="311" t="s">
        <v>687</v>
      </c>
      <c r="BD3" s="311" t="s">
        <v>688</v>
      </c>
      <c r="BE3" s="311" t="s">
        <v>689</v>
      </c>
      <c r="BF3" s="311" t="s">
        <v>690</v>
      </c>
      <c r="BG3" s="311" t="s">
        <v>691</v>
      </c>
      <c r="BH3" s="311" t="s">
        <v>692</v>
      </c>
      <c r="BI3" s="311" t="s">
        <v>693</v>
      </c>
      <c r="BJ3" s="311" t="s">
        <v>694</v>
      </c>
      <c r="BK3" s="311" t="s">
        <v>695</v>
      </c>
      <c r="BL3" s="311" t="s">
        <v>696</v>
      </c>
      <c r="BM3" s="311" t="s">
        <v>697</v>
      </c>
      <c r="BN3" s="311" t="s">
        <v>698</v>
      </c>
      <c r="BO3" s="311" t="s">
        <v>699</v>
      </c>
      <c r="BP3" s="311" t="s">
        <v>700</v>
      </c>
      <c r="BQ3" s="311" t="s">
        <v>701</v>
      </c>
      <c r="BR3" s="311" t="s">
        <v>702</v>
      </c>
      <c r="BS3" s="311" t="s">
        <v>703</v>
      </c>
      <c r="BT3" s="311" t="s">
        <v>704</v>
      </c>
      <c r="BU3" s="311" t="s">
        <v>705</v>
      </c>
      <c r="BV3" s="311" t="s">
        <v>706</v>
      </c>
      <c r="BW3" s="311" t="s">
        <v>707</v>
      </c>
      <c r="BX3" s="311" t="s">
        <v>708</v>
      </c>
      <c r="BY3" s="311" t="s">
        <v>709</v>
      </c>
      <c r="BZ3" s="311" t="s">
        <v>710</v>
      </c>
      <c r="CA3" s="311" t="s">
        <v>711</v>
      </c>
      <c r="CB3" s="311" t="s">
        <v>712</v>
      </c>
      <c r="CC3" s="311" t="s">
        <v>713</v>
      </c>
      <c r="CD3" s="311" t="s">
        <v>714</v>
      </c>
      <c r="CE3" s="311" t="s">
        <v>715</v>
      </c>
      <c r="CF3" s="311" t="s">
        <v>716</v>
      </c>
      <c r="CG3" s="311" t="s">
        <v>717</v>
      </c>
      <c r="CH3" s="311" t="s">
        <v>718</v>
      </c>
      <c r="CI3" s="311" t="s">
        <v>719</v>
      </c>
      <c r="CJ3" s="311" t="s">
        <v>720</v>
      </c>
      <c r="CK3" s="311" t="s">
        <v>721</v>
      </c>
      <c r="CL3" s="311" t="s">
        <v>722</v>
      </c>
      <c r="CM3" s="311" t="s">
        <v>723</v>
      </c>
      <c r="CN3" s="311" t="s">
        <v>724</v>
      </c>
      <c r="CO3" s="311" t="s">
        <v>407</v>
      </c>
      <c r="CP3" s="311" t="s">
        <v>408</v>
      </c>
      <c r="CQ3" s="311" t="s">
        <v>409</v>
      </c>
      <c r="CR3" s="311" t="s">
        <v>410</v>
      </c>
      <c r="CS3" s="311" t="s">
        <v>411</v>
      </c>
      <c r="CT3" s="311" t="s">
        <v>412</v>
      </c>
      <c r="CU3" s="311" t="s">
        <v>413</v>
      </c>
      <c r="CV3" s="311" t="s">
        <v>414</v>
      </c>
      <c r="CW3" s="311" t="s">
        <v>415</v>
      </c>
      <c r="CX3" s="311" t="s">
        <v>416</v>
      </c>
      <c r="CY3" s="311" t="s">
        <v>417</v>
      </c>
      <c r="CZ3" s="311" t="s">
        <v>418</v>
      </c>
      <c r="DA3" s="311" t="s">
        <v>419</v>
      </c>
      <c r="DB3" s="311" t="s">
        <v>420</v>
      </c>
      <c r="DC3" s="311" t="s">
        <v>421</v>
      </c>
      <c r="DD3" s="311" t="s">
        <v>422</v>
      </c>
      <c r="DE3" s="311" t="s">
        <v>423</v>
      </c>
      <c r="DF3" s="311" t="s">
        <v>424</v>
      </c>
      <c r="DG3" s="311" t="s">
        <v>425</v>
      </c>
      <c r="DH3" s="311" t="s">
        <v>426</v>
      </c>
      <c r="DI3" s="311" t="s">
        <v>427</v>
      </c>
      <c r="DJ3" s="311" t="s">
        <v>428</v>
      </c>
      <c r="DK3" s="311" t="s">
        <v>429</v>
      </c>
      <c r="DL3" s="311" t="s">
        <v>430</v>
      </c>
      <c r="DM3" s="311" t="s">
        <v>431</v>
      </c>
      <c r="DN3" s="311" t="s">
        <v>432</v>
      </c>
      <c r="DO3" s="311" t="s">
        <v>433</v>
      </c>
      <c r="DP3" s="311" t="s">
        <v>434</v>
      </c>
      <c r="DQ3" s="311" t="s">
        <v>435</v>
      </c>
      <c r="DR3" s="311" t="s">
        <v>436</v>
      </c>
      <c r="DS3" s="311" t="s">
        <v>437</v>
      </c>
      <c r="DT3" s="311" t="s">
        <v>438</v>
      </c>
      <c r="DU3" s="311" t="s">
        <v>439</v>
      </c>
      <c r="DV3" s="311" t="s">
        <v>440</v>
      </c>
      <c r="DW3" s="311" t="s">
        <v>441</v>
      </c>
      <c r="DX3" s="311" t="s">
        <v>442</v>
      </c>
      <c r="DY3" s="311" t="s">
        <v>443</v>
      </c>
      <c r="DZ3" s="311" t="s">
        <v>444</v>
      </c>
      <c r="EA3" s="311" t="s">
        <v>445</v>
      </c>
      <c r="EB3" s="311" t="s">
        <v>446</v>
      </c>
      <c r="EC3" s="311" t="s">
        <v>447</v>
      </c>
      <c r="ED3" s="311" t="s">
        <v>448</v>
      </c>
      <c r="EE3" s="311" t="s">
        <v>449</v>
      </c>
      <c r="EF3" s="311" t="s">
        <v>450</v>
      </c>
      <c r="EG3" s="311" t="s">
        <v>451</v>
      </c>
      <c r="EH3" s="311" t="s">
        <v>452</v>
      </c>
      <c r="EI3" s="311" t="s">
        <v>453</v>
      </c>
      <c r="EJ3" s="311" t="s">
        <v>454</v>
      </c>
      <c r="EK3" s="311" t="s">
        <v>455</v>
      </c>
      <c r="EL3" s="311" t="s">
        <v>456</v>
      </c>
      <c r="EM3" s="311" t="s">
        <v>457</v>
      </c>
      <c r="EN3" s="311" t="s">
        <v>458</v>
      </c>
      <c r="EO3" s="311" t="s">
        <v>459</v>
      </c>
      <c r="EP3" s="311" t="s">
        <v>460</v>
      </c>
      <c r="EQ3" s="311" t="s">
        <v>461</v>
      </c>
      <c r="ER3" s="311" t="s">
        <v>462</v>
      </c>
      <c r="ES3" s="311" t="s">
        <v>463</v>
      </c>
      <c r="ET3" s="311" t="s">
        <v>464</v>
      </c>
      <c r="EU3" s="311" t="s">
        <v>465</v>
      </c>
      <c r="EV3" s="311" t="s">
        <v>466</v>
      </c>
      <c r="EW3" s="311" t="s">
        <v>467</v>
      </c>
      <c r="EX3" s="311" t="s">
        <v>468</v>
      </c>
      <c r="EY3" s="311" t="s">
        <v>469</v>
      </c>
      <c r="EZ3" s="311" t="s">
        <v>470</v>
      </c>
      <c r="FA3" s="311" t="s">
        <v>471</v>
      </c>
      <c r="FB3" s="311" t="s">
        <v>472</v>
      </c>
      <c r="FC3" s="311" t="s">
        <v>473</v>
      </c>
      <c r="FD3" s="311" t="s">
        <v>474</v>
      </c>
      <c r="FE3" s="311" t="s">
        <v>475</v>
      </c>
      <c r="FF3" s="311" t="s">
        <v>725</v>
      </c>
      <c r="FG3" s="311" t="s">
        <v>726</v>
      </c>
      <c r="FH3" s="311" t="s">
        <v>727</v>
      </c>
      <c r="FI3" s="311" t="s">
        <v>728</v>
      </c>
      <c r="FJ3" s="311" t="s">
        <v>729</v>
      </c>
      <c r="FK3" s="311" t="s">
        <v>730</v>
      </c>
      <c r="FL3" s="311" t="s">
        <v>731</v>
      </c>
      <c r="FM3" s="311" t="s">
        <v>732</v>
      </c>
      <c r="FN3" s="311" t="s">
        <v>733</v>
      </c>
      <c r="FO3" s="311" t="s">
        <v>734</v>
      </c>
      <c r="FP3" s="311" t="s">
        <v>735</v>
      </c>
      <c r="FQ3" s="311" t="s">
        <v>736</v>
      </c>
      <c r="FR3" s="311" t="s">
        <v>737</v>
      </c>
      <c r="FS3" s="311" t="s">
        <v>738</v>
      </c>
      <c r="FT3" s="311" t="s">
        <v>739</v>
      </c>
      <c r="FU3" s="311" t="s">
        <v>740</v>
      </c>
      <c r="FV3" s="311" t="s">
        <v>741</v>
      </c>
      <c r="FW3" s="311" t="s">
        <v>742</v>
      </c>
      <c r="FX3" s="311" t="s">
        <v>743</v>
      </c>
      <c r="FY3" s="311" t="s">
        <v>744</v>
      </c>
      <c r="FZ3" s="311" t="s">
        <v>745</v>
      </c>
      <c r="GA3" s="311" t="s">
        <v>746</v>
      </c>
      <c r="GB3" s="311" t="s">
        <v>747</v>
      </c>
      <c r="GC3" s="311" t="s">
        <v>748</v>
      </c>
      <c r="GD3" s="311" t="s">
        <v>749</v>
      </c>
      <c r="GE3" s="311" t="s">
        <v>750</v>
      </c>
      <c r="GF3" s="311" t="s">
        <v>751</v>
      </c>
      <c r="GG3" s="311" t="s">
        <v>752</v>
      </c>
      <c r="GH3" s="311" t="s">
        <v>753</v>
      </c>
      <c r="GI3" s="311" t="s">
        <v>754</v>
      </c>
      <c r="GJ3" s="311" t="s">
        <v>755</v>
      </c>
      <c r="GK3" s="311" t="s">
        <v>756</v>
      </c>
      <c r="GL3" s="311" t="s">
        <v>757</v>
      </c>
      <c r="GM3" s="311" t="s">
        <v>758</v>
      </c>
      <c r="GN3" s="311" t="s">
        <v>759</v>
      </c>
      <c r="GO3" s="311" t="s">
        <v>760</v>
      </c>
      <c r="GP3" s="311" t="s">
        <v>761</v>
      </c>
      <c r="GQ3" s="311" t="s">
        <v>762</v>
      </c>
      <c r="GR3" s="311" t="s">
        <v>763</v>
      </c>
      <c r="GS3" s="311" t="s">
        <v>764</v>
      </c>
      <c r="GT3" s="311" t="s">
        <v>765</v>
      </c>
      <c r="GU3" s="311" t="s">
        <v>766</v>
      </c>
      <c r="GV3" s="311" t="s">
        <v>767</v>
      </c>
      <c r="GW3" s="311" t="s">
        <v>768</v>
      </c>
      <c r="GX3" s="311" t="s">
        <v>769</v>
      </c>
      <c r="GY3" s="311" t="s">
        <v>770</v>
      </c>
      <c r="GZ3" s="311" t="s">
        <v>771</v>
      </c>
      <c r="HA3" s="311" t="s">
        <v>772</v>
      </c>
      <c r="HB3" s="311" t="s">
        <v>773</v>
      </c>
      <c r="HC3" s="311" t="s">
        <v>774</v>
      </c>
      <c r="HD3" s="311" t="s">
        <v>775</v>
      </c>
      <c r="HE3" s="311" t="s">
        <v>776</v>
      </c>
      <c r="HF3" s="311" t="s">
        <v>777</v>
      </c>
      <c r="HG3" s="311" t="s">
        <v>778</v>
      </c>
      <c r="HH3" s="311" t="s">
        <v>779</v>
      </c>
      <c r="HI3" s="311" t="s">
        <v>780</v>
      </c>
      <c r="HJ3" s="311" t="s">
        <v>781</v>
      </c>
      <c r="HK3" s="311" t="s">
        <v>782</v>
      </c>
      <c r="HL3" s="311" t="s">
        <v>783</v>
      </c>
      <c r="HM3" s="311" t="s">
        <v>784</v>
      </c>
      <c r="HN3" s="311" t="s">
        <v>785</v>
      </c>
      <c r="HO3" s="311" t="s">
        <v>786</v>
      </c>
      <c r="HP3" s="311" t="s">
        <v>787</v>
      </c>
      <c r="HQ3" s="311" t="s">
        <v>788</v>
      </c>
      <c r="HR3" s="311" t="s">
        <v>789</v>
      </c>
      <c r="HS3" s="311" t="s">
        <v>790</v>
      </c>
      <c r="HT3" s="311" t="s">
        <v>791</v>
      </c>
      <c r="HU3" s="311" t="s">
        <v>792</v>
      </c>
      <c r="HV3" s="311" t="s">
        <v>793</v>
      </c>
      <c r="HW3" s="311" t="s">
        <v>794</v>
      </c>
      <c r="HX3" s="311" t="s">
        <v>795</v>
      </c>
      <c r="HY3" s="311" t="s">
        <v>796</v>
      </c>
      <c r="HZ3" s="311" t="s">
        <v>797</v>
      </c>
      <c r="IA3" s="311" t="s">
        <v>798</v>
      </c>
      <c r="IB3" s="311" t="s">
        <v>799</v>
      </c>
      <c r="IC3" s="311" t="s">
        <v>800</v>
      </c>
      <c r="ID3" s="311" t="s">
        <v>801</v>
      </c>
      <c r="IE3" s="311" t="s">
        <v>802</v>
      </c>
      <c r="IF3" s="311" t="s">
        <v>803</v>
      </c>
      <c r="IG3" s="311" t="s">
        <v>804</v>
      </c>
      <c r="IH3" s="311" t="s">
        <v>805</v>
      </c>
      <c r="II3" s="311" t="s">
        <v>806</v>
      </c>
      <c r="IJ3" s="311" t="s">
        <v>807</v>
      </c>
      <c r="IK3" s="311" t="s">
        <v>808</v>
      </c>
      <c r="IL3" s="311" t="s">
        <v>809</v>
      </c>
      <c r="IM3" s="311" t="s">
        <v>810</v>
      </c>
      <c r="IN3" s="311" t="s">
        <v>811</v>
      </c>
      <c r="IO3" s="311" t="s">
        <v>812</v>
      </c>
      <c r="IP3" s="311" t="s">
        <v>813</v>
      </c>
      <c r="IQ3" s="311" t="s">
        <v>814</v>
      </c>
      <c r="IR3" s="311" t="s">
        <v>815</v>
      </c>
      <c r="IS3" s="311" t="s">
        <v>816</v>
      </c>
      <c r="IT3" s="311" t="s">
        <v>817</v>
      </c>
      <c r="IU3" s="311" t="s">
        <v>818</v>
      </c>
      <c r="IV3" s="311" t="s">
        <v>912</v>
      </c>
      <c r="IW3" s="311" t="s">
        <v>913</v>
      </c>
      <c r="IX3" s="311" t="s">
        <v>914</v>
      </c>
      <c r="IY3" s="311" t="s">
        <v>915</v>
      </c>
      <c r="IZ3" s="311" t="s">
        <v>916</v>
      </c>
      <c r="JA3" s="311" t="s">
        <v>917</v>
      </c>
      <c r="JB3" s="311" t="s">
        <v>918</v>
      </c>
      <c r="JC3" s="311" t="s">
        <v>919</v>
      </c>
      <c r="JD3" s="311" t="s">
        <v>920</v>
      </c>
      <c r="JE3" s="311" t="s">
        <v>921</v>
      </c>
      <c r="JF3" s="311" t="s">
        <v>922</v>
      </c>
      <c r="JG3" s="311" t="s">
        <v>923</v>
      </c>
      <c r="JH3" s="311" t="s">
        <v>924</v>
      </c>
      <c r="JI3" s="311" t="s">
        <v>925</v>
      </c>
      <c r="JJ3" s="311" t="s">
        <v>926</v>
      </c>
      <c r="JK3" s="311" t="s">
        <v>927</v>
      </c>
      <c r="JL3" s="311" t="s">
        <v>928</v>
      </c>
      <c r="JM3" s="311" t="s">
        <v>929</v>
      </c>
      <c r="JN3" s="311" t="s">
        <v>930</v>
      </c>
      <c r="JO3" s="311" t="s">
        <v>931</v>
      </c>
      <c r="JP3" s="311" t="s">
        <v>932</v>
      </c>
      <c r="JQ3" s="311" t="s">
        <v>933</v>
      </c>
      <c r="JR3" s="311" t="s">
        <v>934</v>
      </c>
      <c r="JS3" s="311" t="s">
        <v>935</v>
      </c>
      <c r="JT3" s="311" t="s">
        <v>936</v>
      </c>
      <c r="JU3" s="311" t="s">
        <v>937</v>
      </c>
      <c r="JV3" s="311" t="s">
        <v>938</v>
      </c>
      <c r="JW3" s="311" t="s">
        <v>939</v>
      </c>
      <c r="JX3" s="311" t="s">
        <v>940</v>
      </c>
      <c r="JY3" s="311" t="s">
        <v>941</v>
      </c>
      <c r="JZ3" s="311" t="s">
        <v>942</v>
      </c>
      <c r="KA3" s="311" t="s">
        <v>943</v>
      </c>
      <c r="KB3" s="311" t="s">
        <v>944</v>
      </c>
      <c r="KC3" s="311" t="s">
        <v>945</v>
      </c>
      <c r="KD3" s="311" t="s">
        <v>946</v>
      </c>
      <c r="KE3" s="311" t="s">
        <v>947</v>
      </c>
      <c r="KF3" s="311" t="s">
        <v>948</v>
      </c>
      <c r="KG3" s="311" t="s">
        <v>949</v>
      </c>
      <c r="KH3" s="311" t="s">
        <v>950</v>
      </c>
      <c r="KI3" s="311" t="s">
        <v>951</v>
      </c>
      <c r="KJ3" s="311" t="s">
        <v>952</v>
      </c>
      <c r="KK3" s="311" t="s">
        <v>953</v>
      </c>
      <c r="KL3" s="311" t="s">
        <v>954</v>
      </c>
      <c r="KM3" s="311" t="s">
        <v>955</v>
      </c>
      <c r="KN3" s="311" t="s">
        <v>956</v>
      </c>
      <c r="KO3" s="311" t="s">
        <v>957</v>
      </c>
      <c r="KP3" s="311" t="s">
        <v>958</v>
      </c>
      <c r="KQ3" s="311" t="s">
        <v>959</v>
      </c>
      <c r="KR3" s="311" t="s">
        <v>960</v>
      </c>
      <c r="KS3" s="311" t="s">
        <v>961</v>
      </c>
      <c r="KT3" s="311" t="s">
        <v>962</v>
      </c>
      <c r="KU3" s="311" t="s">
        <v>963</v>
      </c>
      <c r="KV3" s="311" t="s">
        <v>964</v>
      </c>
      <c r="KW3" s="311" t="s">
        <v>965</v>
      </c>
      <c r="KX3" s="311" t="s">
        <v>966</v>
      </c>
      <c r="KY3" s="311" t="s">
        <v>967</v>
      </c>
      <c r="KZ3" s="311" t="s">
        <v>968</v>
      </c>
      <c r="LA3" s="311" t="s">
        <v>969</v>
      </c>
      <c r="LB3" s="311" t="s">
        <v>970</v>
      </c>
      <c r="LC3" s="311" t="s">
        <v>971</v>
      </c>
      <c r="LD3" s="311" t="s">
        <v>972</v>
      </c>
      <c r="LE3" s="311" t="s">
        <v>973</v>
      </c>
      <c r="LF3" s="311" t="s">
        <v>974</v>
      </c>
      <c r="LG3" s="311" t="s">
        <v>975</v>
      </c>
      <c r="LH3" s="311" t="s">
        <v>976</v>
      </c>
      <c r="LI3" s="311" t="s">
        <v>977</v>
      </c>
      <c r="LJ3" s="311" t="s">
        <v>978</v>
      </c>
      <c r="LK3" s="311" t="s">
        <v>979</v>
      </c>
      <c r="LL3" s="311" t="s">
        <v>980</v>
      </c>
      <c r="LM3" s="311" t="s">
        <v>981</v>
      </c>
      <c r="LN3" s="311" t="s">
        <v>982</v>
      </c>
      <c r="LO3" s="311" t="s">
        <v>983</v>
      </c>
      <c r="LP3" s="311" t="s">
        <v>984</v>
      </c>
      <c r="LQ3" s="311" t="s">
        <v>985</v>
      </c>
      <c r="LR3" s="311" t="s">
        <v>986</v>
      </c>
      <c r="LS3" s="311" t="s">
        <v>987</v>
      </c>
      <c r="LT3" s="311" t="s">
        <v>988</v>
      </c>
      <c r="LU3" s="311" t="s">
        <v>989</v>
      </c>
      <c r="LV3" s="311" t="s">
        <v>990</v>
      </c>
      <c r="LW3" s="311" t="s">
        <v>991</v>
      </c>
      <c r="LX3" s="311" t="s">
        <v>992</v>
      </c>
      <c r="LY3" s="311" t="s">
        <v>993</v>
      </c>
      <c r="LZ3" s="311" t="s">
        <v>994</v>
      </c>
      <c r="MA3" s="311" t="s">
        <v>995</v>
      </c>
      <c r="MB3" s="311" t="s">
        <v>996</v>
      </c>
      <c r="MC3" s="311" t="s">
        <v>997</v>
      </c>
      <c r="MD3" s="311" t="s">
        <v>998</v>
      </c>
      <c r="ME3" s="311" t="s">
        <v>999</v>
      </c>
      <c r="MF3" s="311" t="s">
        <v>1000</v>
      </c>
      <c r="MG3" s="311" t="s">
        <v>1001</v>
      </c>
      <c r="MH3" s="311" t="s">
        <v>1002</v>
      </c>
      <c r="MI3" s="311" t="s">
        <v>1003</v>
      </c>
      <c r="MJ3" s="311" t="s">
        <v>1004</v>
      </c>
      <c r="MK3" s="311" t="s">
        <v>1005</v>
      </c>
      <c r="ML3" s="311" t="s">
        <v>1006</v>
      </c>
      <c r="MM3" s="311" t="s">
        <v>1007</v>
      </c>
      <c r="MN3" s="311" t="s">
        <v>1008</v>
      </c>
      <c r="MO3" s="311" t="s">
        <v>1009</v>
      </c>
      <c r="MP3" s="311" t="s">
        <v>1010</v>
      </c>
      <c r="MQ3" s="312" t="s">
        <v>1011</v>
      </c>
    </row>
    <row r="4" spans="1:355" s="2" customFormat="1" ht="13.15" customHeight="1" x14ac:dyDescent="0.2">
      <c r="A4" s="278">
        <f t="shared" ref="A4:A5" si="0">AA4</f>
        <v>1</v>
      </c>
      <c r="B4" s="278">
        <f t="shared" ref="B4:B5" si="1">AT4</f>
        <v>1</v>
      </c>
      <c r="C4" s="278">
        <f t="shared" ref="C4:C5" si="2">AA4</f>
        <v>1</v>
      </c>
      <c r="D4" s="422">
        <f t="shared" ref="D4:D5" si="3">IF(AZ4="F",6,AI4)</f>
        <v>2</v>
      </c>
      <c r="E4" s="278">
        <f t="shared" ref="E4:E5" si="4">AI4</f>
        <v>2</v>
      </c>
      <c r="F4" s="218" t="str">
        <f t="shared" ref="F4:F5" si="5">IF(LEN(AO4)&gt;0,AO4,"Gast "&amp;H4)</f>
        <v>CI28230</v>
      </c>
      <c r="G4" s="219"/>
      <c r="H4" s="220" t="str">
        <f t="shared" ref="H4:H5" si="6">AK4&amp;" "&amp;AL4</f>
        <v>Herz, Dr. Rocco</v>
      </c>
      <c r="I4" s="408" t="str">
        <f t="shared" ref="I4:I18" si="7">IF(LEN(AN4)&gt;0,AN4,"Gast")</f>
        <v>PC Isartal-München</v>
      </c>
      <c r="J4" s="258"/>
      <c r="K4" s="257" t="str">
        <f t="shared" ref="K4:K5" si="8">AP4</f>
        <v>Cayman GT4</v>
      </c>
      <c r="L4" s="12">
        <f t="shared" ref="L4:L5" si="9">BQ4</f>
        <v>22</v>
      </c>
      <c r="M4" s="256"/>
      <c r="N4" s="12"/>
      <c r="O4" s="12"/>
      <c r="P4" s="12"/>
      <c r="Q4" s="262">
        <f t="shared" ref="Q4:Q5" si="10">BL4</f>
        <v>5</v>
      </c>
      <c r="R4">
        <f>VLOOKUP(A4,Grunddaten!$H$7:$I$56,2)</f>
        <v>100</v>
      </c>
      <c r="S4" s="244">
        <f t="shared" ref="S4:S5" si="11">COUNTIF(E$4:E$8014,"="&amp;TEXT(E4,"0"))</f>
        <v>6</v>
      </c>
      <c r="T4" s="283">
        <f>IF($J$1&gt;Grunddaten!$I$3,($J$1-Grunddaten!$I$3)*Grunddaten!$I$4,0)</f>
        <v>0</v>
      </c>
      <c r="U4" s="203">
        <f t="shared" ref="U4:U5" si="12">R4+T4</f>
        <v>100</v>
      </c>
      <c r="V4" s="203" t="str">
        <f t="shared" ref="V4:V5" si="13">IF(D4=6,U4,"")</f>
        <v/>
      </c>
      <c r="W4" s="203">
        <f t="shared" ref="W4:W5" si="14">IF(G4="Michelin",U4,0)</f>
        <v>0</v>
      </c>
      <c r="X4"/>
      <c r="Y4"/>
      <c r="Z4"/>
      <c r="AA4" s="396">
        <v>1</v>
      </c>
      <c r="AB4" s="396">
        <v>24</v>
      </c>
      <c r="AC4" s="397" t="s">
        <v>650</v>
      </c>
      <c r="AD4" s="397"/>
      <c r="AE4" s="397"/>
      <c r="AF4" s="397"/>
      <c r="AG4" s="397"/>
      <c r="AH4" s="417" t="s">
        <v>305</v>
      </c>
      <c r="AI4" s="423">
        <v>2</v>
      </c>
      <c r="AJ4" s="397"/>
      <c r="AK4" s="397" t="s">
        <v>1012</v>
      </c>
      <c r="AL4" s="397" t="s">
        <v>649</v>
      </c>
      <c r="AM4" s="397" t="s">
        <v>651</v>
      </c>
      <c r="AN4" s="397" t="s">
        <v>610</v>
      </c>
      <c r="AO4" s="397" t="s">
        <v>652</v>
      </c>
      <c r="AP4" s="397" t="s">
        <v>568</v>
      </c>
      <c r="AQ4" s="397"/>
      <c r="AR4" s="397"/>
      <c r="AS4" s="397" t="s">
        <v>2287</v>
      </c>
      <c r="AT4" s="396">
        <v>1</v>
      </c>
      <c r="AU4" s="396">
        <v>1</v>
      </c>
      <c r="AV4" s="397"/>
      <c r="AW4" s="397"/>
      <c r="AX4" s="397"/>
      <c r="AY4" s="397"/>
      <c r="AZ4" s="397"/>
      <c r="BA4" s="397"/>
      <c r="BB4" s="397"/>
      <c r="BC4" s="397"/>
      <c r="BD4" s="397"/>
      <c r="BE4" s="397"/>
      <c r="BF4" s="397"/>
      <c r="BG4" s="397"/>
      <c r="BH4" s="397"/>
      <c r="BI4" s="397"/>
      <c r="BJ4" s="397"/>
      <c r="BK4" s="397"/>
      <c r="BL4" s="396">
        <v>5</v>
      </c>
      <c r="BM4" s="396">
        <v>0</v>
      </c>
      <c r="BN4" s="397" t="s">
        <v>2381</v>
      </c>
      <c r="BO4" s="396">
        <v>0</v>
      </c>
      <c r="BP4" s="396">
        <v>0</v>
      </c>
      <c r="BQ4" s="396">
        <v>22</v>
      </c>
      <c r="BR4" s="396">
        <v>18</v>
      </c>
      <c r="BS4" s="396">
        <v>18</v>
      </c>
      <c r="BT4" s="396">
        <v>0</v>
      </c>
      <c r="BU4" s="396">
        <v>6</v>
      </c>
      <c r="BV4" s="396">
        <v>6</v>
      </c>
      <c r="BW4" s="396">
        <v>0</v>
      </c>
      <c r="BX4" s="396">
        <v>18</v>
      </c>
      <c r="BY4" s="396">
        <v>18</v>
      </c>
      <c r="BZ4" s="396">
        <v>0</v>
      </c>
      <c r="CA4" s="397"/>
      <c r="CB4" s="397"/>
      <c r="CC4" s="397"/>
      <c r="CD4" s="397"/>
      <c r="CE4" s="396">
        <v>2</v>
      </c>
      <c r="CF4" s="397" t="s">
        <v>1488</v>
      </c>
      <c r="CG4" s="397"/>
      <c r="CH4" s="396">
        <v>115.782</v>
      </c>
      <c r="CI4" s="397" t="s">
        <v>2382</v>
      </c>
      <c r="CJ4" s="397"/>
      <c r="CK4" s="396">
        <v>112.607</v>
      </c>
      <c r="CL4" s="397" t="s">
        <v>2383</v>
      </c>
      <c r="CM4" s="397"/>
      <c r="CN4" s="396">
        <v>118.824</v>
      </c>
      <c r="CO4" s="397" t="s">
        <v>2384</v>
      </c>
      <c r="CP4" s="397"/>
      <c r="CQ4" s="396">
        <v>116.88800000000001</v>
      </c>
      <c r="CR4" s="397" t="s">
        <v>2385</v>
      </c>
      <c r="CS4" s="397"/>
      <c r="CT4" s="396">
        <v>118.69</v>
      </c>
      <c r="CU4" s="397" t="s">
        <v>2386</v>
      </c>
      <c r="CV4" s="397"/>
      <c r="CW4" s="396">
        <v>119.361</v>
      </c>
      <c r="CX4" s="397" t="s">
        <v>2387</v>
      </c>
      <c r="CY4" s="397"/>
      <c r="CZ4" s="396">
        <v>117.777</v>
      </c>
      <c r="DA4" s="397" t="s">
        <v>2388</v>
      </c>
      <c r="DB4" s="397"/>
      <c r="DC4" s="396">
        <v>119.07899999999999</v>
      </c>
      <c r="DD4" s="397" t="s">
        <v>2389</v>
      </c>
      <c r="DE4" s="397"/>
      <c r="DF4" s="396">
        <v>117.95099999999999</v>
      </c>
      <c r="DG4" s="397" t="s">
        <v>2390</v>
      </c>
      <c r="DH4" s="397"/>
      <c r="DI4" s="396">
        <v>118.23399999999999</v>
      </c>
      <c r="DJ4" s="397" t="s">
        <v>2391</v>
      </c>
      <c r="DK4" s="397"/>
      <c r="DL4" s="396">
        <v>119.173</v>
      </c>
      <c r="DM4" s="397" t="s">
        <v>2392</v>
      </c>
      <c r="DN4" s="397"/>
      <c r="DO4" s="396">
        <v>111.34</v>
      </c>
      <c r="DP4" s="397" t="s">
        <v>2393</v>
      </c>
      <c r="DQ4" s="397"/>
      <c r="DR4" s="396">
        <v>72.528000000000006</v>
      </c>
      <c r="DS4" s="397" t="s">
        <v>2394</v>
      </c>
      <c r="DT4" s="397"/>
      <c r="DU4" s="396">
        <v>117.274</v>
      </c>
      <c r="DV4" s="397" t="s">
        <v>2395</v>
      </c>
      <c r="DW4" s="397"/>
      <c r="DX4" s="396">
        <v>115.179</v>
      </c>
      <c r="DY4" s="397" t="s">
        <v>2396</v>
      </c>
      <c r="DZ4" s="397"/>
      <c r="EA4" s="396">
        <v>114.34099999999999</v>
      </c>
      <c r="EB4" s="397" t="s">
        <v>2397</v>
      </c>
      <c r="EC4" s="397"/>
      <c r="ED4" s="396">
        <v>115.69199999999999</v>
      </c>
      <c r="EE4" s="397" t="s">
        <v>2398</v>
      </c>
      <c r="EF4" s="397"/>
      <c r="EG4" s="396">
        <v>113.242</v>
      </c>
      <c r="EH4" s="397" t="s">
        <v>2399</v>
      </c>
      <c r="EI4" s="397"/>
      <c r="EJ4" s="396">
        <v>113.857</v>
      </c>
      <c r="EK4" s="397" t="s">
        <v>2400</v>
      </c>
      <c r="EL4" s="397"/>
      <c r="EM4" s="396">
        <v>112.717</v>
      </c>
      <c r="EN4" s="397" t="s">
        <v>2401</v>
      </c>
      <c r="EO4" s="397"/>
      <c r="EP4" s="396">
        <v>112.694</v>
      </c>
      <c r="EQ4" s="397" t="s">
        <v>2402</v>
      </c>
      <c r="ER4" s="397"/>
      <c r="ES4" s="397" t="s">
        <v>2403</v>
      </c>
      <c r="ET4" s="397"/>
      <c r="EU4" s="397"/>
      <c r="EV4" s="397"/>
      <c r="EW4" s="397"/>
      <c r="EX4" s="397"/>
      <c r="EY4" s="397"/>
      <c r="EZ4" s="397"/>
      <c r="FA4" s="397"/>
      <c r="FB4" s="397"/>
      <c r="FC4" s="397"/>
      <c r="FD4" s="397"/>
      <c r="FE4" s="397"/>
      <c r="FF4" s="397"/>
      <c r="FG4" s="397"/>
      <c r="FH4" s="397"/>
      <c r="FI4" s="397"/>
      <c r="FJ4" s="397"/>
      <c r="FK4" s="397"/>
      <c r="FL4" s="397"/>
      <c r="FM4" s="397"/>
      <c r="FN4" s="397"/>
      <c r="FO4" s="397"/>
      <c r="FP4" s="397"/>
      <c r="FQ4" s="397"/>
      <c r="FR4" s="397"/>
      <c r="FS4" s="397"/>
      <c r="FT4" s="397"/>
      <c r="FU4" s="397"/>
      <c r="FV4" s="397"/>
      <c r="FW4" s="397"/>
      <c r="FX4" s="397"/>
      <c r="FY4" s="397"/>
      <c r="FZ4" s="397"/>
      <c r="GA4" s="397"/>
      <c r="GB4" s="397"/>
      <c r="GC4" s="397"/>
      <c r="GD4" s="397"/>
      <c r="GE4" s="397"/>
      <c r="GF4" s="397"/>
      <c r="GG4" s="397"/>
      <c r="GH4" s="397"/>
      <c r="GI4" s="397"/>
      <c r="GJ4" s="397"/>
      <c r="GK4" s="397"/>
      <c r="GL4" s="397"/>
      <c r="GM4" s="397"/>
      <c r="GN4" s="397"/>
      <c r="GO4" s="397"/>
      <c r="GP4" s="397"/>
      <c r="GQ4" s="397"/>
      <c r="GR4" s="397"/>
      <c r="GS4" s="397"/>
      <c r="GT4" s="397"/>
      <c r="GU4" s="397"/>
      <c r="GV4" s="397"/>
      <c r="GW4" s="397"/>
      <c r="GX4" s="397"/>
      <c r="GY4" s="397"/>
      <c r="GZ4" s="397"/>
      <c r="HA4" s="397"/>
      <c r="HB4" s="397"/>
      <c r="HC4" s="397"/>
      <c r="HD4" s="397"/>
      <c r="HE4" s="397"/>
      <c r="HF4" s="397"/>
      <c r="HG4" s="397"/>
      <c r="HH4" s="397"/>
      <c r="HI4" s="397"/>
      <c r="HJ4" s="397"/>
      <c r="HK4" s="397"/>
      <c r="HL4" s="397"/>
      <c r="HM4" s="397"/>
      <c r="HN4" s="397"/>
      <c r="HO4" s="397"/>
      <c r="HP4" s="397"/>
      <c r="HQ4" s="397"/>
      <c r="HR4" s="397"/>
      <c r="HS4" s="397"/>
      <c r="HT4" s="397"/>
      <c r="HU4" s="397"/>
      <c r="HV4" s="397"/>
      <c r="HW4" s="397"/>
      <c r="HX4" s="397"/>
      <c r="HY4" s="397"/>
      <c r="HZ4" s="397"/>
      <c r="IA4" s="397"/>
      <c r="IB4" s="397"/>
      <c r="IC4" s="397"/>
      <c r="ID4" s="397"/>
      <c r="IE4" s="397"/>
      <c r="IF4" s="397"/>
      <c r="IG4" s="397"/>
      <c r="IH4" s="397"/>
      <c r="II4" s="397"/>
      <c r="IJ4" s="397"/>
      <c r="IK4" s="397"/>
      <c r="IL4" s="397"/>
      <c r="IM4" s="397"/>
      <c r="IN4" s="397"/>
      <c r="IO4" s="397"/>
      <c r="IP4" s="397"/>
      <c r="IQ4" s="397"/>
      <c r="IR4" s="397"/>
      <c r="IS4" s="397"/>
      <c r="IT4" s="397"/>
      <c r="IU4" s="397"/>
      <c r="IV4" s="397"/>
      <c r="IW4" s="397"/>
      <c r="IX4" s="397"/>
      <c r="IY4" s="397"/>
      <c r="IZ4" s="397"/>
      <c r="JA4" s="397"/>
      <c r="JB4" s="397"/>
      <c r="JC4" s="397"/>
      <c r="JD4" s="397"/>
      <c r="JE4" s="397"/>
      <c r="JF4" s="397"/>
      <c r="JG4" s="397"/>
      <c r="JH4" s="397"/>
      <c r="JI4" s="397"/>
      <c r="JJ4" s="397"/>
      <c r="JK4" s="397"/>
      <c r="JL4" s="397"/>
      <c r="JM4" s="397"/>
      <c r="JN4" s="397"/>
      <c r="JO4" s="397"/>
      <c r="JP4" s="397"/>
      <c r="JQ4" s="397"/>
      <c r="JR4" s="397"/>
      <c r="JS4" s="397"/>
      <c r="JT4" s="397"/>
      <c r="JU4" s="397"/>
      <c r="JV4" s="397"/>
      <c r="JW4" s="397"/>
      <c r="JX4" s="397"/>
      <c r="JY4" s="397"/>
      <c r="JZ4" s="397"/>
      <c r="KA4" s="397"/>
      <c r="KB4" s="397"/>
      <c r="KC4" s="397"/>
      <c r="KD4" s="397"/>
      <c r="KE4" s="397"/>
      <c r="KF4" s="397"/>
      <c r="KG4" s="397"/>
      <c r="KH4" s="397"/>
      <c r="KI4" s="397"/>
      <c r="KJ4" s="397"/>
      <c r="KK4" s="397"/>
      <c r="KL4" s="397"/>
      <c r="KM4" s="397"/>
      <c r="KN4" s="397"/>
      <c r="KO4" s="397"/>
      <c r="KP4" s="397"/>
      <c r="KQ4" s="397"/>
      <c r="KR4" s="397"/>
      <c r="KS4" s="397"/>
      <c r="KT4" s="397"/>
      <c r="KU4" s="397"/>
      <c r="KV4" s="397"/>
      <c r="KW4" s="397"/>
      <c r="KX4" s="397"/>
      <c r="KY4" s="397"/>
      <c r="KZ4" s="397"/>
      <c r="LA4" s="397"/>
      <c r="LB4" s="397"/>
      <c r="LC4" s="397"/>
      <c r="LD4" s="397"/>
      <c r="LE4" s="397"/>
      <c r="LF4" s="397"/>
      <c r="LG4" s="397"/>
      <c r="LH4" s="397"/>
      <c r="LI4" s="397"/>
      <c r="LJ4" s="397"/>
      <c r="LK4" s="397"/>
      <c r="LL4" s="397"/>
      <c r="LM4" s="397"/>
      <c r="LN4" s="397"/>
      <c r="LO4" s="397"/>
      <c r="LP4" s="397"/>
      <c r="LQ4" s="397"/>
      <c r="LR4" s="397"/>
      <c r="LS4" s="397"/>
      <c r="LT4" s="397"/>
      <c r="LU4" s="397"/>
      <c r="LV4" s="397"/>
      <c r="LW4" s="397"/>
      <c r="LX4" s="397"/>
      <c r="LY4" s="397"/>
      <c r="LZ4" s="397"/>
      <c r="MA4" s="397"/>
      <c r="MB4" s="397"/>
      <c r="MC4" s="397"/>
      <c r="MD4" s="397"/>
      <c r="ME4" s="397"/>
      <c r="MF4" s="397"/>
      <c r="MG4" s="397"/>
      <c r="MH4" s="397"/>
      <c r="MI4" s="397"/>
      <c r="MJ4" s="397"/>
      <c r="MK4" s="397"/>
      <c r="ML4" s="397"/>
      <c r="MM4" s="397"/>
      <c r="MN4" s="397"/>
      <c r="MO4" s="397"/>
      <c r="MP4" s="397"/>
      <c r="MQ4" s="403"/>
    </row>
    <row r="5" spans="1:355" ht="13.15" customHeight="1" x14ac:dyDescent="0.2">
      <c r="A5" s="278">
        <f t="shared" si="0"/>
        <v>2</v>
      </c>
      <c r="B5" s="278">
        <f t="shared" si="1"/>
        <v>1</v>
      </c>
      <c r="C5" s="278">
        <f t="shared" si="2"/>
        <v>2</v>
      </c>
      <c r="D5" s="422">
        <f t="shared" si="3"/>
        <v>3</v>
      </c>
      <c r="E5" s="278">
        <f t="shared" si="4"/>
        <v>3</v>
      </c>
      <c r="F5" s="218" t="str">
        <f t="shared" si="5"/>
        <v>CS62661</v>
      </c>
      <c r="G5" s="219"/>
      <c r="H5" s="220" t="str">
        <f t="shared" si="6"/>
        <v>Kohm Dieter</v>
      </c>
      <c r="I5" s="408" t="str">
        <f t="shared" si="7"/>
        <v>PC Schwaben</v>
      </c>
      <c r="J5" s="258"/>
      <c r="K5" s="257" t="str">
        <f t="shared" si="8"/>
        <v>911 (991) GT3 4.0</v>
      </c>
      <c r="L5" s="12">
        <f t="shared" si="9"/>
        <v>21</v>
      </c>
      <c r="M5" s="256"/>
      <c r="N5" s="12"/>
      <c r="O5" s="12"/>
      <c r="P5" s="12"/>
      <c r="Q5" s="262">
        <f t="shared" si="10"/>
        <v>65</v>
      </c>
      <c r="R5">
        <f>VLOOKUP(A5,Grunddaten!$H$7:$I$56,2)</f>
        <v>85</v>
      </c>
      <c r="S5" s="244">
        <f t="shared" si="11"/>
        <v>9</v>
      </c>
      <c r="T5" s="283">
        <f>IF($J$1&gt;Grunddaten!$I$3,($J$1-Grunddaten!$I$3)*Grunddaten!$I$4,0)</f>
        <v>0</v>
      </c>
      <c r="U5" s="203">
        <f t="shared" si="12"/>
        <v>85</v>
      </c>
      <c r="V5" s="203" t="str">
        <f t="shared" si="13"/>
        <v/>
      </c>
      <c r="W5" s="203">
        <f t="shared" si="14"/>
        <v>0</v>
      </c>
      <c r="AA5" s="396">
        <v>2</v>
      </c>
      <c r="AB5" s="396">
        <v>34</v>
      </c>
      <c r="AC5" s="397" t="s">
        <v>1346</v>
      </c>
      <c r="AD5" s="397"/>
      <c r="AE5" s="397"/>
      <c r="AF5" s="397"/>
      <c r="AG5" s="397"/>
      <c r="AH5" s="417" t="s">
        <v>305</v>
      </c>
      <c r="AI5" s="423">
        <v>3</v>
      </c>
      <c r="AJ5" s="397"/>
      <c r="AK5" s="397" t="s">
        <v>1346</v>
      </c>
      <c r="AL5" s="397" t="s">
        <v>841</v>
      </c>
      <c r="AM5" s="397" t="s">
        <v>1347</v>
      </c>
      <c r="AN5" s="397" t="s">
        <v>398</v>
      </c>
      <c r="AO5" s="397" t="s">
        <v>1063</v>
      </c>
      <c r="AP5" s="397" t="s">
        <v>602</v>
      </c>
      <c r="AQ5" s="397"/>
      <c r="AR5" s="397"/>
      <c r="AS5" s="397" t="s">
        <v>2463</v>
      </c>
      <c r="AT5" s="396">
        <v>1</v>
      </c>
      <c r="AU5" s="396">
        <v>2</v>
      </c>
      <c r="AV5" s="397"/>
      <c r="AW5" s="397"/>
      <c r="AX5" s="397"/>
      <c r="AY5" s="397"/>
      <c r="AZ5" s="397"/>
      <c r="BA5" s="397"/>
      <c r="BB5" s="397"/>
      <c r="BC5" s="397"/>
      <c r="BD5" s="397"/>
      <c r="BE5" s="397"/>
      <c r="BF5" s="397"/>
      <c r="BG5" s="397"/>
      <c r="BH5" s="397"/>
      <c r="BI5" s="397"/>
      <c r="BJ5" s="397"/>
      <c r="BK5" s="397"/>
      <c r="BL5" s="396">
        <v>65</v>
      </c>
      <c r="BM5" s="396">
        <v>60</v>
      </c>
      <c r="BN5" s="397" t="s">
        <v>2563</v>
      </c>
      <c r="BO5" s="396">
        <v>0</v>
      </c>
      <c r="BP5" s="396">
        <v>60</v>
      </c>
      <c r="BQ5" s="396">
        <v>21</v>
      </c>
      <c r="BR5" s="396">
        <v>18</v>
      </c>
      <c r="BS5" s="396">
        <v>18</v>
      </c>
      <c r="BT5" s="396">
        <v>0</v>
      </c>
      <c r="BU5" s="396">
        <v>8</v>
      </c>
      <c r="BV5" s="396">
        <v>8</v>
      </c>
      <c r="BW5" s="396">
        <v>0</v>
      </c>
      <c r="BX5" s="396">
        <v>18</v>
      </c>
      <c r="BY5" s="396">
        <v>18</v>
      </c>
      <c r="BZ5" s="396">
        <v>0</v>
      </c>
      <c r="CA5" s="397"/>
      <c r="CB5" s="397"/>
      <c r="CC5" s="397"/>
      <c r="CD5" s="397"/>
      <c r="CE5" s="396">
        <v>3</v>
      </c>
      <c r="CF5" s="397" t="s">
        <v>2564</v>
      </c>
      <c r="CG5" s="397"/>
      <c r="CH5" s="396">
        <v>125.783</v>
      </c>
      <c r="CI5" s="397" t="s">
        <v>2565</v>
      </c>
      <c r="CJ5" s="397"/>
      <c r="CK5" s="396">
        <v>123.822</v>
      </c>
      <c r="CL5" s="397" t="s">
        <v>2566</v>
      </c>
      <c r="CM5" s="397"/>
      <c r="CN5" s="396">
        <v>131.636</v>
      </c>
      <c r="CO5" s="397" t="s">
        <v>2567</v>
      </c>
      <c r="CP5" s="397"/>
      <c r="CQ5" s="396">
        <v>131.01300000000001</v>
      </c>
      <c r="CR5" s="397" t="s">
        <v>2568</v>
      </c>
      <c r="CS5" s="397"/>
      <c r="CT5" s="396">
        <v>132.315</v>
      </c>
      <c r="CU5" s="397" t="s">
        <v>2569</v>
      </c>
      <c r="CV5" s="397"/>
      <c r="CW5" s="396">
        <v>133.238</v>
      </c>
      <c r="CX5" s="397" t="s">
        <v>2474</v>
      </c>
      <c r="CY5" s="397"/>
      <c r="CZ5" s="396">
        <v>133.613</v>
      </c>
      <c r="DA5" s="397" t="s">
        <v>2570</v>
      </c>
      <c r="DB5" s="397"/>
      <c r="DC5" s="396">
        <v>133.797</v>
      </c>
      <c r="DD5" s="397" t="s">
        <v>2571</v>
      </c>
      <c r="DE5" s="397"/>
      <c r="DF5" s="396">
        <v>133.46700000000001</v>
      </c>
      <c r="DG5" s="397" t="s">
        <v>2572</v>
      </c>
      <c r="DH5" s="397"/>
      <c r="DI5" s="396">
        <v>133.91200000000001</v>
      </c>
      <c r="DJ5" s="397" t="s">
        <v>2573</v>
      </c>
      <c r="DK5" s="397"/>
      <c r="DL5" s="396">
        <v>134.399</v>
      </c>
      <c r="DM5" s="397" t="s">
        <v>2574</v>
      </c>
      <c r="DN5" s="397"/>
      <c r="DO5" s="396">
        <v>134.63800000000001</v>
      </c>
      <c r="DP5" s="397" t="s">
        <v>2575</v>
      </c>
      <c r="DQ5" s="397"/>
      <c r="DR5" s="396">
        <v>124.77</v>
      </c>
      <c r="DS5" s="397" t="s">
        <v>2576</v>
      </c>
      <c r="DT5" s="397"/>
      <c r="DU5" s="396">
        <v>74.418000000000006</v>
      </c>
      <c r="DV5" s="397" t="s">
        <v>1937</v>
      </c>
      <c r="DW5" s="397"/>
      <c r="DX5" s="396">
        <v>126.863</v>
      </c>
      <c r="DY5" s="397" t="s">
        <v>2577</v>
      </c>
      <c r="DZ5" s="397"/>
      <c r="EA5" s="396">
        <v>122.121</v>
      </c>
      <c r="EB5" s="397" t="s">
        <v>2578</v>
      </c>
      <c r="EC5" s="397"/>
      <c r="ED5" s="396">
        <v>118.941</v>
      </c>
      <c r="EE5" s="397" t="s">
        <v>2579</v>
      </c>
      <c r="EF5" s="397"/>
      <c r="EG5" s="396">
        <v>120.693</v>
      </c>
      <c r="EH5" s="397" t="s">
        <v>2580</v>
      </c>
      <c r="EI5" s="397"/>
      <c r="EJ5" s="396">
        <v>126.379</v>
      </c>
      <c r="EK5" s="397" t="s">
        <v>2581</v>
      </c>
      <c r="EL5" s="397"/>
      <c r="EM5" s="396">
        <v>123.666</v>
      </c>
      <c r="EN5" s="397" t="s">
        <v>2582</v>
      </c>
      <c r="EO5" s="397"/>
      <c r="EP5" s="396">
        <v>102.334</v>
      </c>
      <c r="EQ5" s="397"/>
      <c r="ER5" s="397"/>
      <c r="ES5" s="397"/>
      <c r="ET5" s="397"/>
      <c r="EU5" s="397"/>
      <c r="EV5" s="397"/>
      <c r="EW5" s="397"/>
      <c r="EX5" s="397"/>
      <c r="EY5" s="397"/>
      <c r="EZ5" s="397"/>
      <c r="FA5" s="397"/>
      <c r="FB5" s="397"/>
      <c r="FC5" s="397"/>
      <c r="FD5" s="397"/>
      <c r="FE5" s="397"/>
      <c r="FF5" s="397"/>
      <c r="FG5" s="397"/>
      <c r="FH5" s="397"/>
      <c r="FI5" s="397"/>
      <c r="FJ5" s="397"/>
      <c r="FK5" s="397"/>
      <c r="FL5" s="397"/>
      <c r="FM5" s="397"/>
      <c r="FN5" s="397"/>
      <c r="FO5" s="397"/>
      <c r="FP5" s="397"/>
      <c r="FQ5" s="397"/>
      <c r="FR5" s="397"/>
      <c r="FS5" s="397"/>
      <c r="FT5" s="397"/>
      <c r="FU5" s="397"/>
      <c r="FV5" s="397"/>
      <c r="FW5" s="397"/>
      <c r="FX5" s="397"/>
      <c r="FY5" s="397"/>
      <c r="FZ5" s="397"/>
      <c r="GA5" s="397"/>
      <c r="GB5" s="397"/>
      <c r="GC5" s="397"/>
      <c r="GD5" s="397"/>
      <c r="GE5" s="397"/>
      <c r="GF5" s="397"/>
      <c r="GG5" s="397"/>
      <c r="GH5" s="397"/>
      <c r="GI5" s="397"/>
      <c r="GJ5" s="397"/>
      <c r="GK5" s="397"/>
      <c r="GL5" s="397"/>
      <c r="GM5" s="397"/>
      <c r="GN5" s="397"/>
      <c r="GO5" s="397"/>
      <c r="GP5" s="397"/>
      <c r="GQ5" s="397"/>
      <c r="GR5" s="397"/>
      <c r="GS5" s="397"/>
      <c r="GT5" s="397"/>
      <c r="GU5" s="397"/>
      <c r="GV5" s="397"/>
      <c r="GW5" s="397"/>
      <c r="GX5" s="397"/>
      <c r="GY5" s="397"/>
      <c r="GZ5" s="397"/>
      <c r="HA5" s="397"/>
      <c r="HB5" s="397"/>
      <c r="HC5" s="397"/>
      <c r="HD5" s="397"/>
      <c r="HE5" s="397"/>
      <c r="HF5" s="397"/>
      <c r="HG5" s="397"/>
      <c r="HH5" s="397"/>
      <c r="HI5" s="397"/>
      <c r="HJ5" s="397"/>
      <c r="HK5" s="397"/>
      <c r="HL5" s="397"/>
      <c r="HM5" s="397"/>
      <c r="HN5" s="397"/>
      <c r="HO5" s="397"/>
      <c r="HP5" s="397"/>
      <c r="HQ5" s="397"/>
      <c r="HR5" s="397"/>
      <c r="HS5" s="397"/>
      <c r="HT5" s="397"/>
      <c r="HU5" s="397"/>
      <c r="HV5" s="397"/>
      <c r="HW5" s="397"/>
      <c r="HX5" s="397"/>
      <c r="HY5" s="397"/>
      <c r="HZ5" s="397"/>
      <c r="IA5" s="397"/>
      <c r="IB5" s="397"/>
      <c r="IC5" s="397"/>
      <c r="ID5" s="397"/>
      <c r="IE5" s="397"/>
      <c r="IF5" s="397"/>
      <c r="IG5" s="397"/>
      <c r="IH5" s="397"/>
      <c r="II5" s="397"/>
      <c r="IJ5" s="397"/>
      <c r="IK5" s="397"/>
      <c r="IL5" s="397"/>
      <c r="IM5" s="397"/>
      <c r="IN5" s="397"/>
      <c r="IO5" s="397"/>
      <c r="IP5" s="397"/>
      <c r="IQ5" s="397"/>
      <c r="IR5" s="397"/>
      <c r="IS5" s="397"/>
      <c r="IT5" s="397"/>
      <c r="IU5" s="397"/>
      <c r="IV5" s="397"/>
      <c r="IW5" s="397"/>
      <c r="IX5" s="397"/>
      <c r="IY5" s="397"/>
      <c r="IZ5" s="397"/>
      <c r="JA5" s="397"/>
      <c r="JB5" s="397"/>
      <c r="JC5" s="397"/>
      <c r="JD5" s="397"/>
      <c r="JE5" s="397"/>
      <c r="JF5" s="397"/>
      <c r="JG5" s="397"/>
      <c r="JH5" s="397"/>
      <c r="JI5" s="397"/>
      <c r="JJ5" s="397"/>
      <c r="JK5" s="397"/>
      <c r="JL5" s="397"/>
      <c r="JM5" s="397"/>
      <c r="JN5" s="397"/>
      <c r="JO5" s="397"/>
      <c r="JP5" s="397"/>
      <c r="JQ5" s="397"/>
      <c r="JR5" s="397"/>
      <c r="JS5" s="397"/>
      <c r="JT5" s="397"/>
      <c r="JU5" s="397"/>
      <c r="JV5" s="397"/>
      <c r="JW5" s="397"/>
      <c r="JX5" s="397"/>
      <c r="JY5" s="397"/>
      <c r="JZ5" s="397"/>
      <c r="KA5" s="397"/>
      <c r="KB5" s="397"/>
      <c r="KC5" s="397"/>
      <c r="KD5" s="397"/>
      <c r="KE5" s="397"/>
      <c r="KF5" s="397"/>
      <c r="KG5" s="397"/>
      <c r="KH5" s="397"/>
      <c r="KI5" s="397"/>
      <c r="KJ5" s="397"/>
      <c r="KK5" s="397"/>
      <c r="KL5" s="397"/>
      <c r="KM5" s="397"/>
      <c r="KN5" s="397"/>
      <c r="KO5" s="397"/>
      <c r="KP5" s="397"/>
      <c r="KQ5" s="397"/>
      <c r="KR5" s="397"/>
      <c r="KS5" s="397"/>
      <c r="KT5" s="397"/>
      <c r="KU5" s="397"/>
      <c r="KV5" s="397"/>
      <c r="KW5" s="397"/>
      <c r="KX5" s="397"/>
      <c r="KY5" s="397"/>
      <c r="KZ5" s="397"/>
      <c r="LA5" s="397"/>
      <c r="LB5" s="397"/>
      <c r="LC5" s="397"/>
      <c r="LD5" s="397"/>
      <c r="LE5" s="397"/>
      <c r="LF5" s="397"/>
      <c r="LG5" s="397"/>
      <c r="LH5" s="397"/>
      <c r="LI5" s="397"/>
      <c r="LJ5" s="397"/>
      <c r="LK5" s="397"/>
      <c r="LL5" s="397"/>
      <c r="LM5" s="397"/>
      <c r="LN5" s="397"/>
      <c r="LO5" s="397"/>
      <c r="LP5" s="397"/>
      <c r="LQ5" s="397"/>
      <c r="LR5" s="397"/>
      <c r="LS5" s="397"/>
      <c r="LT5" s="397"/>
      <c r="LU5" s="397"/>
      <c r="LV5" s="397"/>
      <c r="LW5" s="397"/>
      <c r="LX5" s="397"/>
      <c r="LY5" s="397"/>
      <c r="LZ5" s="397"/>
      <c r="MA5" s="397"/>
      <c r="MB5" s="397"/>
      <c r="MC5" s="397"/>
      <c r="MD5" s="397"/>
      <c r="ME5" s="397"/>
      <c r="MF5" s="397"/>
      <c r="MG5" s="397"/>
      <c r="MH5" s="397"/>
      <c r="MI5" s="397"/>
      <c r="MJ5" s="397"/>
      <c r="MK5" s="397"/>
      <c r="ML5" s="397"/>
      <c r="MM5" s="397"/>
      <c r="MN5" s="397"/>
      <c r="MO5" s="397"/>
      <c r="MP5" s="397"/>
      <c r="MQ5" s="403"/>
    </row>
    <row r="6" spans="1:355" ht="13.15" customHeight="1" x14ac:dyDescent="0.2">
      <c r="A6" s="278">
        <f>AA6</f>
        <v>3</v>
      </c>
      <c r="B6" s="278">
        <f>AT6</f>
        <v>1</v>
      </c>
      <c r="C6" s="278">
        <f>AA6</f>
        <v>3</v>
      </c>
      <c r="D6" s="422">
        <f>IF(AZ6="F",6,AI6)</f>
        <v>1</v>
      </c>
      <c r="E6" s="278">
        <f>AI6</f>
        <v>1</v>
      </c>
      <c r="F6" s="218" t="str">
        <f>IF(LEN(AO6)&gt;0,AO6,"Gast "&amp;H6)</f>
        <v>CI27089</v>
      </c>
      <c r="G6" s="219"/>
      <c r="H6" s="220" t="str">
        <f>AK6&amp;" "&amp;AL6</f>
        <v>Boehm Werner</v>
      </c>
      <c r="I6" s="408" t="str">
        <f t="shared" si="7"/>
        <v>PC Inntal</v>
      </c>
      <c r="J6" s="258"/>
      <c r="K6" s="257" t="str">
        <f>AP6</f>
        <v>Cayman GTS</v>
      </c>
      <c r="L6" s="12">
        <f>BQ6</f>
        <v>26</v>
      </c>
      <c r="M6" s="256"/>
      <c r="N6" s="12"/>
      <c r="O6" s="12"/>
      <c r="P6" s="12"/>
      <c r="Q6" s="262">
        <f>BL6</f>
        <v>76</v>
      </c>
      <c r="R6">
        <f>VLOOKUP(A6,Grunddaten!$H$7:$I$56,2)</f>
        <v>75</v>
      </c>
      <c r="S6" s="244">
        <f>COUNTIF(E$4:E$8014,"="&amp;TEXT(E6,"0"))</f>
        <v>4</v>
      </c>
      <c r="T6" s="283">
        <f>IF($J$1&gt;Grunddaten!$I$3,($J$1-Grunddaten!$I$3)*Grunddaten!$I$4,0)</f>
        <v>0</v>
      </c>
      <c r="U6" s="203">
        <f>R6+T6</f>
        <v>75</v>
      </c>
      <c r="V6" s="203" t="str">
        <f>IF(D6=6,U6,"")</f>
        <v/>
      </c>
      <c r="W6" s="203">
        <f>IF(G6="Michelin",U6,0)</f>
        <v>0</v>
      </c>
      <c r="X6" s="98"/>
      <c r="AA6" s="392">
        <v>3</v>
      </c>
      <c r="AB6" s="392">
        <v>11</v>
      </c>
      <c r="AC6" s="393" t="s">
        <v>2165</v>
      </c>
      <c r="AD6" s="393"/>
      <c r="AE6" s="393"/>
      <c r="AF6" s="393"/>
      <c r="AG6" s="393"/>
      <c r="AH6" s="419" t="s">
        <v>305</v>
      </c>
      <c r="AI6" s="420">
        <v>1</v>
      </c>
      <c r="AJ6" s="393"/>
      <c r="AK6" s="393" t="s">
        <v>2109</v>
      </c>
      <c r="AL6" s="393" t="s">
        <v>2108</v>
      </c>
      <c r="AM6" s="393" t="s">
        <v>2110</v>
      </c>
      <c r="AN6" s="393" t="s">
        <v>364</v>
      </c>
      <c r="AO6" s="393" t="s">
        <v>2111</v>
      </c>
      <c r="AP6" s="393" t="s">
        <v>820</v>
      </c>
      <c r="AQ6" s="393"/>
      <c r="AR6" s="393"/>
      <c r="AS6" s="393" t="s">
        <v>2166</v>
      </c>
      <c r="AT6" s="392">
        <v>1</v>
      </c>
      <c r="AU6" s="392">
        <v>3</v>
      </c>
      <c r="AV6" s="393"/>
      <c r="AW6" s="393"/>
      <c r="AX6" s="393"/>
      <c r="AY6" s="393"/>
      <c r="AZ6" s="393"/>
      <c r="BA6" s="393"/>
      <c r="BB6" s="393"/>
      <c r="BC6" s="393"/>
      <c r="BD6" s="393"/>
      <c r="BE6" s="393"/>
      <c r="BF6" s="393"/>
      <c r="BG6" s="393"/>
      <c r="BH6" s="393"/>
      <c r="BI6" s="393"/>
      <c r="BJ6" s="393"/>
      <c r="BK6" s="393"/>
      <c r="BL6" s="392">
        <v>76</v>
      </c>
      <c r="BM6" s="392">
        <v>71</v>
      </c>
      <c r="BN6" s="393" t="s">
        <v>2167</v>
      </c>
      <c r="BO6" s="392">
        <v>0</v>
      </c>
      <c r="BP6" s="392">
        <v>71</v>
      </c>
      <c r="BQ6" s="392">
        <v>26</v>
      </c>
      <c r="BR6" s="392">
        <v>18</v>
      </c>
      <c r="BS6" s="392">
        <v>18</v>
      </c>
      <c r="BT6" s="392">
        <v>0</v>
      </c>
      <c r="BU6" s="392">
        <v>4</v>
      </c>
      <c r="BV6" s="392">
        <v>4</v>
      </c>
      <c r="BW6" s="392">
        <v>0</v>
      </c>
      <c r="BX6" s="392">
        <v>18</v>
      </c>
      <c r="BY6" s="392">
        <v>18</v>
      </c>
      <c r="BZ6" s="392">
        <v>0</v>
      </c>
      <c r="CA6" s="393"/>
      <c r="CB6" s="393"/>
      <c r="CC6" s="393"/>
      <c r="CD6" s="393"/>
      <c r="CE6" s="392">
        <v>1</v>
      </c>
      <c r="CF6" s="393" t="s">
        <v>2168</v>
      </c>
      <c r="CG6" s="393"/>
      <c r="CH6" s="392">
        <v>123.545</v>
      </c>
      <c r="CI6" s="393" t="s">
        <v>2169</v>
      </c>
      <c r="CJ6" s="393"/>
      <c r="CK6" s="392">
        <v>123.532</v>
      </c>
      <c r="CL6" s="393" t="s">
        <v>2170</v>
      </c>
      <c r="CM6" s="393"/>
      <c r="CN6" s="392">
        <v>129.74799999999999</v>
      </c>
      <c r="CO6" s="393" t="s">
        <v>2171</v>
      </c>
      <c r="CP6" s="393"/>
      <c r="CQ6" s="392">
        <v>128.51</v>
      </c>
      <c r="CR6" s="393" t="s">
        <v>2172</v>
      </c>
      <c r="CS6" s="393"/>
      <c r="CT6" s="392">
        <v>130.452</v>
      </c>
      <c r="CU6" s="393" t="s">
        <v>2173</v>
      </c>
      <c r="CV6" s="393"/>
      <c r="CW6" s="392">
        <v>128.42699999999999</v>
      </c>
      <c r="CX6" s="393" t="s">
        <v>1214</v>
      </c>
      <c r="CY6" s="393"/>
      <c r="CZ6" s="392">
        <v>128.41999999999999</v>
      </c>
      <c r="DA6" s="393" t="s">
        <v>2174</v>
      </c>
      <c r="DB6" s="393"/>
      <c r="DC6" s="392">
        <v>129.608</v>
      </c>
      <c r="DD6" s="393" t="s">
        <v>2175</v>
      </c>
      <c r="DE6" s="393"/>
      <c r="DF6" s="392">
        <v>127.836</v>
      </c>
      <c r="DG6" s="393" t="s">
        <v>2176</v>
      </c>
      <c r="DH6" s="393"/>
      <c r="DI6" s="392">
        <v>130.178</v>
      </c>
      <c r="DJ6" s="393" t="s">
        <v>2177</v>
      </c>
      <c r="DK6" s="393"/>
      <c r="DL6" s="392">
        <v>133.18899999999999</v>
      </c>
      <c r="DM6" s="393" t="s">
        <v>2178</v>
      </c>
      <c r="DN6" s="393"/>
      <c r="DO6" s="392">
        <v>133.20500000000001</v>
      </c>
      <c r="DP6" s="393" t="s">
        <v>2179</v>
      </c>
      <c r="DQ6" s="393"/>
      <c r="DR6" s="392">
        <v>115.369</v>
      </c>
      <c r="DS6" s="393" t="s">
        <v>2180</v>
      </c>
      <c r="DT6" s="393"/>
      <c r="DU6" s="392">
        <v>73.665999999999997</v>
      </c>
      <c r="DV6" s="393" t="s">
        <v>2181</v>
      </c>
      <c r="DW6" s="393"/>
      <c r="DX6" s="392">
        <v>126.879</v>
      </c>
      <c r="DY6" s="393" t="s">
        <v>2182</v>
      </c>
      <c r="DZ6" s="393"/>
      <c r="EA6" s="392">
        <v>126.345</v>
      </c>
      <c r="EB6" s="393" t="s">
        <v>2183</v>
      </c>
      <c r="EC6" s="393"/>
      <c r="ED6" s="392">
        <v>124.774</v>
      </c>
      <c r="EE6" s="393" t="s">
        <v>2184</v>
      </c>
      <c r="EF6" s="393"/>
      <c r="EG6" s="392">
        <v>128.542</v>
      </c>
      <c r="EH6" s="393" t="s">
        <v>2185</v>
      </c>
      <c r="EI6" s="393"/>
      <c r="EJ6" s="392">
        <v>130.05600000000001</v>
      </c>
      <c r="EK6" s="393" t="s">
        <v>2186</v>
      </c>
      <c r="EL6" s="393"/>
      <c r="EM6" s="392">
        <v>136.721</v>
      </c>
      <c r="EN6" s="393" t="s">
        <v>2187</v>
      </c>
      <c r="EO6" s="393"/>
      <c r="EP6" s="392">
        <v>135.542</v>
      </c>
      <c r="EQ6" s="393" t="s">
        <v>2188</v>
      </c>
      <c r="ER6" s="393"/>
      <c r="ES6" s="393" t="s">
        <v>2189</v>
      </c>
      <c r="ET6" s="393" t="s">
        <v>2190</v>
      </c>
      <c r="EU6" s="393"/>
      <c r="EV6" s="393" t="s">
        <v>2191</v>
      </c>
      <c r="EW6" s="393" t="s">
        <v>2192</v>
      </c>
      <c r="EX6" s="393"/>
      <c r="EY6" s="393" t="s">
        <v>2193</v>
      </c>
      <c r="EZ6" s="393" t="s">
        <v>2194</v>
      </c>
      <c r="FA6" s="393"/>
      <c r="FB6" s="393" t="s">
        <v>2195</v>
      </c>
      <c r="FC6" s="393" t="s">
        <v>2196</v>
      </c>
      <c r="FD6" s="393"/>
      <c r="FE6" s="393" t="s">
        <v>2197</v>
      </c>
      <c r="FF6" s="393"/>
      <c r="FG6" s="393"/>
      <c r="FH6" s="393"/>
      <c r="FI6" s="393"/>
      <c r="FJ6" s="393"/>
      <c r="FK6" s="393"/>
      <c r="FL6" s="393"/>
      <c r="FM6" s="393"/>
      <c r="FN6" s="393"/>
      <c r="FO6" s="393"/>
      <c r="FP6" s="393"/>
      <c r="FQ6" s="393"/>
      <c r="FR6" s="393"/>
      <c r="FS6" s="393"/>
      <c r="FT6" s="393"/>
      <c r="FU6" s="393"/>
      <c r="FV6" s="393"/>
      <c r="FW6" s="393"/>
      <c r="FX6" s="393"/>
      <c r="FY6" s="393"/>
      <c r="FZ6" s="393"/>
      <c r="GA6" s="393"/>
      <c r="GB6" s="393"/>
      <c r="GC6" s="393"/>
      <c r="GD6" s="393"/>
      <c r="GE6" s="393"/>
      <c r="GF6" s="393"/>
      <c r="GG6" s="393"/>
      <c r="GH6" s="393"/>
      <c r="GI6" s="393"/>
      <c r="GJ6" s="393"/>
      <c r="GK6" s="393"/>
      <c r="GL6" s="393"/>
      <c r="GM6" s="393"/>
      <c r="GN6" s="393"/>
      <c r="GO6" s="393"/>
      <c r="GP6" s="393"/>
      <c r="GQ6" s="393"/>
      <c r="GR6" s="393"/>
      <c r="GS6" s="393"/>
      <c r="GT6" s="393"/>
      <c r="GU6" s="393"/>
      <c r="GV6" s="393"/>
      <c r="GW6" s="393"/>
      <c r="GX6" s="393"/>
      <c r="GY6" s="393"/>
      <c r="GZ6" s="393"/>
      <c r="HA6" s="393"/>
      <c r="HB6" s="393"/>
      <c r="HC6" s="393"/>
      <c r="HD6" s="393"/>
      <c r="HE6" s="393"/>
      <c r="HF6" s="393"/>
      <c r="HG6" s="393"/>
      <c r="HH6" s="393"/>
      <c r="HI6" s="393"/>
      <c r="HJ6" s="393"/>
      <c r="HK6" s="393"/>
      <c r="HL6" s="393"/>
      <c r="HM6" s="393"/>
      <c r="HN6" s="393"/>
      <c r="HO6" s="393"/>
      <c r="HP6" s="393"/>
      <c r="HQ6" s="393"/>
      <c r="HR6" s="393"/>
      <c r="HS6" s="393"/>
      <c r="HT6" s="393"/>
      <c r="HU6" s="393"/>
      <c r="HV6" s="393"/>
      <c r="HW6" s="393"/>
      <c r="HX6" s="393"/>
      <c r="HY6" s="393"/>
      <c r="HZ6" s="393"/>
      <c r="IA6" s="393"/>
      <c r="IB6" s="393"/>
      <c r="IC6" s="393"/>
      <c r="ID6" s="393"/>
      <c r="IE6" s="393"/>
      <c r="IF6" s="393"/>
      <c r="IG6" s="393"/>
      <c r="IH6" s="393"/>
      <c r="II6" s="393"/>
      <c r="IJ6" s="393"/>
      <c r="IK6" s="393"/>
      <c r="IL6" s="393"/>
      <c r="IM6" s="393"/>
      <c r="IN6" s="393"/>
      <c r="IO6" s="393"/>
      <c r="IP6" s="393"/>
      <c r="IQ6" s="393"/>
      <c r="IR6" s="393"/>
      <c r="IS6" s="393"/>
      <c r="IT6" s="393"/>
      <c r="IU6" s="393"/>
      <c r="IV6" s="393"/>
      <c r="IW6" s="393"/>
      <c r="IX6" s="393"/>
      <c r="IY6" s="393"/>
      <c r="IZ6" s="393"/>
      <c r="JA6" s="393"/>
      <c r="JB6" s="393"/>
      <c r="JC6" s="393"/>
      <c r="JD6" s="393"/>
      <c r="JE6" s="393"/>
      <c r="JF6" s="393"/>
      <c r="JG6" s="393"/>
      <c r="JH6" s="393"/>
      <c r="JI6" s="393"/>
      <c r="JJ6" s="393"/>
      <c r="JK6" s="393"/>
      <c r="JL6" s="393"/>
      <c r="JM6" s="393"/>
      <c r="JN6" s="393"/>
      <c r="JO6" s="393"/>
      <c r="JP6" s="393"/>
      <c r="JQ6" s="393"/>
      <c r="JR6" s="393"/>
      <c r="JS6" s="393"/>
      <c r="JT6" s="393"/>
      <c r="JU6" s="393"/>
      <c r="JV6" s="393"/>
      <c r="JW6" s="393"/>
      <c r="JX6" s="393"/>
      <c r="JY6" s="393"/>
      <c r="JZ6" s="393"/>
      <c r="KA6" s="393"/>
      <c r="KB6" s="393"/>
      <c r="KC6" s="393"/>
      <c r="KD6" s="393"/>
      <c r="KE6" s="393"/>
      <c r="KF6" s="393"/>
      <c r="KG6" s="393"/>
      <c r="KH6" s="393"/>
      <c r="KI6" s="393"/>
      <c r="KJ6" s="393"/>
      <c r="KK6" s="393"/>
      <c r="KL6" s="393"/>
      <c r="KM6" s="393"/>
      <c r="KN6" s="393"/>
      <c r="KO6" s="393"/>
      <c r="KP6" s="393"/>
      <c r="KQ6" s="393"/>
      <c r="KR6" s="393"/>
      <c r="KS6" s="393"/>
      <c r="KT6" s="393"/>
      <c r="KU6" s="393"/>
      <c r="KV6" s="393"/>
      <c r="KW6" s="393"/>
      <c r="KX6" s="393"/>
      <c r="KY6" s="393"/>
      <c r="KZ6" s="393"/>
      <c r="LA6" s="393"/>
      <c r="LB6" s="393"/>
      <c r="LC6" s="393"/>
      <c r="LD6" s="393"/>
      <c r="LE6" s="393"/>
      <c r="LF6" s="393"/>
      <c r="LG6" s="393"/>
      <c r="LH6" s="393"/>
      <c r="LI6" s="393"/>
      <c r="LJ6" s="393"/>
      <c r="LK6" s="393"/>
      <c r="LL6" s="393"/>
      <c r="LM6" s="393"/>
      <c r="LN6" s="393"/>
      <c r="LO6" s="393"/>
      <c r="LP6" s="393"/>
      <c r="LQ6" s="393"/>
      <c r="LR6" s="393"/>
      <c r="LS6" s="393"/>
      <c r="LT6" s="393"/>
      <c r="LU6" s="393"/>
      <c r="LV6" s="393"/>
      <c r="LW6" s="393"/>
      <c r="LX6" s="393"/>
      <c r="LY6" s="393"/>
      <c r="LZ6" s="393"/>
      <c r="MA6" s="393"/>
      <c r="MB6" s="393"/>
      <c r="MC6" s="393"/>
      <c r="MD6" s="393"/>
      <c r="ME6" s="393"/>
      <c r="MF6" s="393"/>
      <c r="MG6" s="393"/>
      <c r="MH6" s="393"/>
      <c r="MI6" s="393"/>
      <c r="MJ6" s="393"/>
      <c r="MK6" s="393"/>
      <c r="ML6" s="393"/>
      <c r="MM6" s="393"/>
      <c r="MN6" s="393"/>
      <c r="MO6" s="393"/>
      <c r="MP6" s="393"/>
      <c r="MQ6" s="395"/>
    </row>
    <row r="7" spans="1:355" ht="13.15" customHeight="1" x14ac:dyDescent="0.2">
      <c r="A7" s="278">
        <f t="shared" ref="A7:A22" si="15">AA7</f>
        <v>4</v>
      </c>
      <c r="B7" s="278">
        <f t="shared" ref="B7:B22" si="16">AT7</f>
        <v>2</v>
      </c>
      <c r="C7" s="278">
        <f t="shared" ref="C7:C22" si="17">AA7</f>
        <v>4</v>
      </c>
      <c r="D7" s="422">
        <f t="shared" ref="D7:D22" si="18">IF(AZ7="F",6,AI7)</f>
        <v>2</v>
      </c>
      <c r="E7" s="278">
        <f t="shared" ref="E7:E22" si="19">AI7</f>
        <v>2</v>
      </c>
      <c r="F7" s="218" t="str">
        <f t="shared" ref="F7:F22" si="20">IF(LEN(AO7)&gt;0,AO7,"Gast "&amp;H7)</f>
        <v>CA02094</v>
      </c>
      <c r="G7" s="219"/>
      <c r="H7" s="220" t="str">
        <f t="shared" ref="H7:H22" si="21">AK7&amp;" "&amp;AL7</f>
        <v>Rudig-Mummert Michael</v>
      </c>
      <c r="I7" s="408" t="str">
        <f t="shared" si="7"/>
        <v>PC Allgäu</v>
      </c>
      <c r="J7" s="258"/>
      <c r="K7" s="257" t="str">
        <f t="shared" ref="K7:K22" si="22">AP7</f>
        <v>Cayman GT4</v>
      </c>
      <c r="L7" s="12">
        <f t="shared" ref="L7:L22" si="23">BQ7</f>
        <v>21</v>
      </c>
      <c r="M7" s="256"/>
      <c r="N7" s="12"/>
      <c r="O7" s="12"/>
      <c r="P7" s="12"/>
      <c r="Q7" s="262">
        <f t="shared" ref="Q7:Q22" si="24">BL7</f>
        <v>94</v>
      </c>
      <c r="R7">
        <f>VLOOKUP(A7,Grunddaten!$H$7:$I$56,2)</f>
        <v>65</v>
      </c>
      <c r="S7" s="244">
        <f t="shared" ref="S7:S22" si="25">COUNTIF(E$4:E$8014,"="&amp;TEXT(E7,"0"))</f>
        <v>6</v>
      </c>
      <c r="T7" s="283">
        <f>IF($J$1&gt;Grunddaten!$I$3,($J$1-Grunddaten!$I$3)*Grunddaten!$I$4,0)</f>
        <v>0</v>
      </c>
      <c r="U7" s="203">
        <f t="shared" ref="U7:U22" si="26">R7+T7</f>
        <v>65</v>
      </c>
      <c r="V7" s="203" t="str">
        <f t="shared" ref="V7:V22" si="27">IF(D7=6,U7,"")</f>
        <v/>
      </c>
      <c r="W7" s="203">
        <f t="shared" ref="W7:W22" si="28">IF(G7="Michelin",U7,0)</f>
        <v>0</v>
      </c>
      <c r="AA7" s="392">
        <v>4</v>
      </c>
      <c r="AB7" s="392">
        <v>25</v>
      </c>
      <c r="AC7" s="393" t="s">
        <v>2404</v>
      </c>
      <c r="AD7" s="393"/>
      <c r="AE7" s="393"/>
      <c r="AF7" s="393"/>
      <c r="AG7" s="393"/>
      <c r="AH7" s="419" t="s">
        <v>305</v>
      </c>
      <c r="AI7" s="420">
        <v>2</v>
      </c>
      <c r="AJ7" s="393"/>
      <c r="AK7" s="393" t="s">
        <v>874</v>
      </c>
      <c r="AL7" s="393" t="s">
        <v>873</v>
      </c>
      <c r="AM7" s="393" t="s">
        <v>875</v>
      </c>
      <c r="AN7" s="393" t="s">
        <v>399</v>
      </c>
      <c r="AO7" s="393" t="s">
        <v>630</v>
      </c>
      <c r="AP7" s="393" t="s">
        <v>568</v>
      </c>
      <c r="AQ7" s="393"/>
      <c r="AR7" s="393"/>
      <c r="AS7" s="393" t="s">
        <v>2287</v>
      </c>
      <c r="AT7" s="392">
        <v>2</v>
      </c>
      <c r="AU7" s="392">
        <v>4</v>
      </c>
      <c r="AV7" s="393"/>
      <c r="AW7" s="393"/>
      <c r="AX7" s="393"/>
      <c r="AY7" s="393"/>
      <c r="AZ7" s="393"/>
      <c r="BA7" s="393"/>
      <c r="BB7" s="393"/>
      <c r="BC7" s="393"/>
      <c r="BD7" s="393"/>
      <c r="BE7" s="393"/>
      <c r="BF7" s="393"/>
      <c r="BG7" s="393"/>
      <c r="BH7" s="393"/>
      <c r="BI7" s="393"/>
      <c r="BJ7" s="393"/>
      <c r="BK7" s="393"/>
      <c r="BL7" s="392">
        <v>94</v>
      </c>
      <c r="BM7" s="392">
        <v>89</v>
      </c>
      <c r="BN7" s="393" t="s">
        <v>2405</v>
      </c>
      <c r="BO7" s="392">
        <v>89</v>
      </c>
      <c r="BP7" s="392">
        <v>89</v>
      </c>
      <c r="BQ7" s="392">
        <v>21</v>
      </c>
      <c r="BR7" s="392">
        <v>18</v>
      </c>
      <c r="BS7" s="392">
        <v>18</v>
      </c>
      <c r="BT7" s="392">
        <v>0</v>
      </c>
      <c r="BU7" s="392">
        <v>6</v>
      </c>
      <c r="BV7" s="392">
        <v>6</v>
      </c>
      <c r="BW7" s="392">
        <v>0</v>
      </c>
      <c r="BX7" s="392">
        <v>18</v>
      </c>
      <c r="BY7" s="392">
        <v>18</v>
      </c>
      <c r="BZ7" s="392">
        <v>0</v>
      </c>
      <c r="CA7" s="393"/>
      <c r="CB7" s="393"/>
      <c r="CC7" s="393"/>
      <c r="CD7" s="393"/>
      <c r="CE7" s="392">
        <v>2</v>
      </c>
      <c r="CF7" s="393" t="s">
        <v>1013</v>
      </c>
      <c r="CG7" s="393"/>
      <c r="CH7" s="392">
        <v>122.084</v>
      </c>
      <c r="CI7" s="393" t="s">
        <v>2406</v>
      </c>
      <c r="CJ7" s="393"/>
      <c r="CK7" s="392">
        <v>123.035</v>
      </c>
      <c r="CL7" s="393" t="s">
        <v>2407</v>
      </c>
      <c r="CM7" s="393"/>
      <c r="CN7" s="392">
        <v>125.068</v>
      </c>
      <c r="CO7" s="393" t="s">
        <v>2408</v>
      </c>
      <c r="CP7" s="393"/>
      <c r="CQ7" s="392">
        <v>130.54400000000001</v>
      </c>
      <c r="CR7" s="393" t="s">
        <v>2409</v>
      </c>
      <c r="CS7" s="393"/>
      <c r="CT7" s="392">
        <v>128.16900000000001</v>
      </c>
      <c r="CU7" s="393" t="s">
        <v>2410</v>
      </c>
      <c r="CV7" s="393"/>
      <c r="CW7" s="392">
        <v>128.07</v>
      </c>
      <c r="CX7" s="393" t="s">
        <v>2411</v>
      </c>
      <c r="CY7" s="393"/>
      <c r="CZ7" s="392">
        <v>128.261</v>
      </c>
      <c r="DA7" s="393" t="s">
        <v>2412</v>
      </c>
      <c r="DB7" s="393"/>
      <c r="DC7" s="392">
        <v>128.69999999999999</v>
      </c>
      <c r="DD7" s="393" t="s">
        <v>2413</v>
      </c>
      <c r="DE7" s="393"/>
      <c r="DF7" s="392">
        <v>128.23500000000001</v>
      </c>
      <c r="DG7" s="393" t="s">
        <v>2414</v>
      </c>
      <c r="DH7" s="393"/>
      <c r="DI7" s="392">
        <v>128.88200000000001</v>
      </c>
      <c r="DJ7" s="393" t="s">
        <v>1811</v>
      </c>
      <c r="DK7" s="393"/>
      <c r="DL7" s="392">
        <v>127.256</v>
      </c>
      <c r="DM7" s="393" t="s">
        <v>2415</v>
      </c>
      <c r="DN7" s="393"/>
      <c r="DO7" s="392">
        <v>129.08000000000001</v>
      </c>
      <c r="DP7" s="393" t="s">
        <v>2416</v>
      </c>
      <c r="DQ7" s="393"/>
      <c r="DR7" s="392">
        <v>120.91200000000001</v>
      </c>
      <c r="DS7" s="393" t="s">
        <v>2417</v>
      </c>
      <c r="DT7" s="393"/>
      <c r="DU7" s="392">
        <v>74.168999999999997</v>
      </c>
      <c r="DV7" s="393" t="s">
        <v>2418</v>
      </c>
      <c r="DW7" s="393"/>
      <c r="DX7" s="392">
        <v>127.967</v>
      </c>
      <c r="DY7" s="393" t="s">
        <v>2419</v>
      </c>
      <c r="DZ7" s="393"/>
      <c r="EA7" s="392">
        <v>127.158</v>
      </c>
      <c r="EB7" s="393" t="s">
        <v>2420</v>
      </c>
      <c r="EC7" s="393"/>
      <c r="ED7" s="392">
        <v>127.09</v>
      </c>
      <c r="EE7" s="393" t="s">
        <v>2421</v>
      </c>
      <c r="EF7" s="393"/>
      <c r="EG7" s="392">
        <v>128.80500000000001</v>
      </c>
      <c r="EH7" s="393" t="s">
        <v>2422</v>
      </c>
      <c r="EI7" s="393"/>
      <c r="EJ7" s="392">
        <v>130.72900000000001</v>
      </c>
      <c r="EK7" s="393" t="s">
        <v>2423</v>
      </c>
      <c r="EL7" s="393"/>
      <c r="EM7" s="392">
        <v>129.86500000000001</v>
      </c>
      <c r="EN7" s="393" t="s">
        <v>2424</v>
      </c>
      <c r="EO7" s="393"/>
      <c r="EP7" s="392">
        <v>124.19499999999999</v>
      </c>
      <c r="EQ7" s="393"/>
      <c r="ER7" s="393"/>
      <c r="ES7" s="393"/>
      <c r="ET7" s="393"/>
      <c r="EU7" s="393"/>
      <c r="EV7" s="393"/>
      <c r="EW7" s="393"/>
      <c r="EX7" s="393"/>
      <c r="EY7" s="393"/>
      <c r="EZ7" s="393"/>
      <c r="FA7" s="393"/>
      <c r="FB7" s="393"/>
      <c r="FC7" s="393"/>
      <c r="FD7" s="393"/>
      <c r="FE7" s="393"/>
      <c r="FF7" s="393"/>
      <c r="FG7" s="393"/>
      <c r="FH7" s="393"/>
      <c r="FI7" s="393"/>
      <c r="FJ7" s="393"/>
      <c r="FK7" s="393"/>
      <c r="FL7" s="393"/>
      <c r="FM7" s="393"/>
      <c r="FN7" s="393"/>
      <c r="FO7" s="393"/>
      <c r="FP7" s="393"/>
      <c r="FQ7" s="393"/>
      <c r="FR7" s="393"/>
      <c r="FS7" s="393"/>
      <c r="FT7" s="393"/>
      <c r="FU7" s="393"/>
      <c r="FV7" s="393"/>
      <c r="FW7" s="393"/>
      <c r="FX7" s="393"/>
      <c r="FY7" s="393"/>
      <c r="FZ7" s="393"/>
      <c r="GA7" s="393"/>
      <c r="GB7" s="393"/>
      <c r="GC7" s="393"/>
      <c r="GD7" s="393"/>
      <c r="GE7" s="393"/>
      <c r="GF7" s="393"/>
      <c r="GG7" s="393"/>
      <c r="GH7" s="393"/>
      <c r="GI7" s="393"/>
      <c r="GJ7" s="393"/>
      <c r="GK7" s="393"/>
      <c r="GL7" s="393"/>
      <c r="GM7" s="393"/>
      <c r="GN7" s="393"/>
      <c r="GO7" s="393"/>
      <c r="GP7" s="393"/>
      <c r="GQ7" s="393"/>
      <c r="GR7" s="393"/>
      <c r="GS7" s="393"/>
      <c r="GT7" s="393"/>
      <c r="GU7" s="393"/>
      <c r="GV7" s="393"/>
      <c r="GW7" s="393"/>
      <c r="GX7" s="393"/>
      <c r="GY7" s="393"/>
      <c r="GZ7" s="393"/>
      <c r="HA7" s="393"/>
      <c r="HB7" s="393"/>
      <c r="HC7" s="393"/>
      <c r="HD7" s="393"/>
      <c r="HE7" s="393"/>
      <c r="HF7" s="393"/>
      <c r="HG7" s="393"/>
      <c r="HH7" s="393"/>
      <c r="HI7" s="393"/>
      <c r="HJ7" s="393"/>
      <c r="HK7" s="393"/>
      <c r="HL7" s="393"/>
      <c r="HM7" s="393"/>
      <c r="HN7" s="393"/>
      <c r="HO7" s="393"/>
      <c r="HP7" s="393"/>
      <c r="HQ7" s="393"/>
      <c r="HR7" s="393"/>
      <c r="HS7" s="393"/>
      <c r="HT7" s="393"/>
      <c r="HU7" s="393"/>
      <c r="HV7" s="393"/>
      <c r="HW7" s="393"/>
      <c r="HX7" s="393"/>
      <c r="HY7" s="393"/>
      <c r="HZ7" s="393"/>
      <c r="IA7" s="393"/>
      <c r="IB7" s="393"/>
      <c r="IC7" s="393"/>
      <c r="ID7" s="393"/>
      <c r="IE7" s="393"/>
      <c r="IF7" s="393"/>
      <c r="IG7" s="393"/>
      <c r="IH7" s="393"/>
      <c r="II7" s="393"/>
      <c r="IJ7" s="393"/>
      <c r="IK7" s="393"/>
      <c r="IL7" s="393"/>
      <c r="IM7" s="393"/>
      <c r="IN7" s="393"/>
      <c r="IO7" s="393"/>
      <c r="IP7" s="393"/>
      <c r="IQ7" s="393"/>
      <c r="IR7" s="393"/>
      <c r="IS7" s="393"/>
      <c r="IT7" s="393"/>
      <c r="IU7" s="393"/>
      <c r="IV7" s="393"/>
      <c r="IW7" s="393"/>
      <c r="IX7" s="393"/>
      <c r="IY7" s="393"/>
      <c r="IZ7" s="393"/>
      <c r="JA7" s="393"/>
      <c r="JB7" s="393"/>
      <c r="JC7" s="393"/>
      <c r="JD7" s="393"/>
      <c r="JE7" s="393"/>
      <c r="JF7" s="393"/>
      <c r="JG7" s="393"/>
      <c r="JH7" s="393"/>
      <c r="JI7" s="393"/>
      <c r="JJ7" s="393"/>
      <c r="JK7" s="393"/>
      <c r="JL7" s="393"/>
      <c r="JM7" s="393"/>
      <c r="JN7" s="393"/>
      <c r="JO7" s="393"/>
      <c r="JP7" s="393"/>
      <c r="JQ7" s="393"/>
      <c r="JR7" s="393"/>
      <c r="JS7" s="393"/>
      <c r="JT7" s="393"/>
      <c r="JU7" s="393"/>
      <c r="JV7" s="393"/>
      <c r="JW7" s="393"/>
      <c r="JX7" s="393"/>
      <c r="JY7" s="393"/>
      <c r="JZ7" s="393"/>
      <c r="KA7" s="393"/>
      <c r="KB7" s="393"/>
      <c r="KC7" s="393"/>
      <c r="KD7" s="393"/>
      <c r="KE7" s="393"/>
      <c r="KF7" s="393"/>
      <c r="KG7" s="393"/>
      <c r="KH7" s="393"/>
      <c r="KI7" s="393"/>
      <c r="KJ7" s="393"/>
      <c r="KK7" s="393"/>
      <c r="KL7" s="393"/>
      <c r="KM7" s="393"/>
      <c r="KN7" s="393"/>
      <c r="KO7" s="393"/>
      <c r="KP7" s="393"/>
      <c r="KQ7" s="393"/>
      <c r="KR7" s="393"/>
      <c r="KS7" s="393"/>
      <c r="KT7" s="393"/>
      <c r="KU7" s="393"/>
      <c r="KV7" s="393"/>
      <c r="KW7" s="393"/>
      <c r="KX7" s="393"/>
      <c r="KY7" s="393"/>
      <c r="KZ7" s="393"/>
      <c r="LA7" s="393"/>
      <c r="LB7" s="393"/>
      <c r="LC7" s="393"/>
      <c r="LD7" s="393"/>
      <c r="LE7" s="393"/>
      <c r="LF7" s="393"/>
      <c r="LG7" s="393"/>
      <c r="LH7" s="393"/>
      <c r="LI7" s="393"/>
      <c r="LJ7" s="393"/>
      <c r="LK7" s="393"/>
      <c r="LL7" s="393"/>
      <c r="LM7" s="393"/>
      <c r="LN7" s="393"/>
      <c r="LO7" s="393"/>
      <c r="LP7" s="393"/>
      <c r="LQ7" s="393"/>
      <c r="LR7" s="393"/>
      <c r="LS7" s="393"/>
      <c r="LT7" s="393"/>
      <c r="LU7" s="393"/>
      <c r="LV7" s="393"/>
      <c r="LW7" s="393"/>
      <c r="LX7" s="393"/>
      <c r="LY7" s="393"/>
      <c r="LZ7" s="393"/>
      <c r="MA7" s="393"/>
      <c r="MB7" s="393"/>
      <c r="MC7" s="393"/>
      <c r="MD7" s="393"/>
      <c r="ME7" s="393"/>
      <c r="MF7" s="393"/>
      <c r="MG7" s="393"/>
      <c r="MH7" s="393"/>
      <c r="MI7" s="393"/>
      <c r="MJ7" s="393"/>
      <c r="MK7" s="393"/>
      <c r="ML7" s="393"/>
      <c r="MM7" s="393"/>
      <c r="MN7" s="393"/>
      <c r="MO7" s="393"/>
      <c r="MP7" s="393"/>
      <c r="MQ7" s="395"/>
    </row>
    <row r="8" spans="1:355" ht="13.15" customHeight="1" x14ac:dyDescent="0.2">
      <c r="A8" s="278">
        <f t="shared" si="15"/>
        <v>5</v>
      </c>
      <c r="B8" s="278">
        <f t="shared" si="16"/>
        <v>2</v>
      </c>
      <c r="C8" s="278">
        <f t="shared" si="17"/>
        <v>5</v>
      </c>
      <c r="D8" s="422">
        <f t="shared" si="18"/>
        <v>1</v>
      </c>
      <c r="E8" s="278">
        <f t="shared" si="19"/>
        <v>1</v>
      </c>
      <c r="F8" s="218" t="str">
        <f t="shared" si="20"/>
        <v>CI27239</v>
      </c>
      <c r="G8" s="219"/>
      <c r="H8" s="220" t="str">
        <f t="shared" si="21"/>
        <v>Wittmann Horst</v>
      </c>
      <c r="I8" s="408" t="str">
        <f t="shared" si="7"/>
        <v>PC Inntal</v>
      </c>
      <c r="J8" s="258"/>
      <c r="K8" s="257" t="str">
        <f t="shared" si="22"/>
        <v>Cayman R</v>
      </c>
      <c r="L8" s="12">
        <f t="shared" si="23"/>
        <v>22</v>
      </c>
      <c r="M8" s="256"/>
      <c r="N8" s="12"/>
      <c r="O8" s="12"/>
      <c r="P8" s="12"/>
      <c r="Q8" s="262">
        <f t="shared" si="24"/>
        <v>150</v>
      </c>
      <c r="R8">
        <f>VLOOKUP(A8,Grunddaten!$H$7:$I$56,2)</f>
        <v>60</v>
      </c>
      <c r="S8" s="244">
        <f t="shared" si="25"/>
        <v>4</v>
      </c>
      <c r="T8" s="283">
        <f>IF($J$1&gt;Grunddaten!$I$3,($J$1-Grunddaten!$I$3)*Grunddaten!$I$4,0)</f>
        <v>0</v>
      </c>
      <c r="U8" s="203">
        <f t="shared" si="26"/>
        <v>60</v>
      </c>
      <c r="V8" s="203" t="str">
        <f t="shared" si="27"/>
        <v/>
      </c>
      <c r="W8" s="203">
        <f t="shared" si="28"/>
        <v>0</v>
      </c>
      <c r="AA8" s="396">
        <v>5</v>
      </c>
      <c r="AB8" s="396">
        <v>12</v>
      </c>
      <c r="AC8" s="397" t="s">
        <v>2198</v>
      </c>
      <c r="AD8" s="397"/>
      <c r="AE8" s="397"/>
      <c r="AF8" s="397"/>
      <c r="AG8" s="397"/>
      <c r="AH8" s="417" t="s">
        <v>305</v>
      </c>
      <c r="AI8" s="423">
        <v>1</v>
      </c>
      <c r="AJ8" s="397"/>
      <c r="AK8" s="397" t="s">
        <v>1254</v>
      </c>
      <c r="AL8" s="397" t="s">
        <v>1253</v>
      </c>
      <c r="AM8" s="397" t="s">
        <v>1255</v>
      </c>
      <c r="AN8" s="397" t="s">
        <v>364</v>
      </c>
      <c r="AO8" s="397" t="s">
        <v>1068</v>
      </c>
      <c r="AP8" s="397" t="s">
        <v>1077</v>
      </c>
      <c r="AQ8" s="397"/>
      <c r="AR8" s="397"/>
      <c r="AS8" s="397" t="s">
        <v>2166</v>
      </c>
      <c r="AT8" s="396">
        <v>2</v>
      </c>
      <c r="AU8" s="396">
        <v>5</v>
      </c>
      <c r="AV8" s="397"/>
      <c r="AW8" s="397"/>
      <c r="AX8" s="397"/>
      <c r="AY8" s="397"/>
      <c r="AZ8" s="397"/>
      <c r="BA8" s="397"/>
      <c r="BB8" s="397"/>
      <c r="BC8" s="397"/>
      <c r="BD8" s="397"/>
      <c r="BE8" s="397"/>
      <c r="BF8" s="397"/>
      <c r="BG8" s="397"/>
      <c r="BH8" s="397"/>
      <c r="BI8" s="397"/>
      <c r="BJ8" s="397"/>
      <c r="BK8" s="397"/>
      <c r="BL8" s="396">
        <v>150</v>
      </c>
      <c r="BM8" s="396">
        <v>145</v>
      </c>
      <c r="BN8" s="397" t="s">
        <v>2199</v>
      </c>
      <c r="BO8" s="396">
        <v>74</v>
      </c>
      <c r="BP8" s="396">
        <v>145</v>
      </c>
      <c r="BQ8" s="396">
        <v>22</v>
      </c>
      <c r="BR8" s="396">
        <v>18</v>
      </c>
      <c r="BS8" s="396">
        <v>18</v>
      </c>
      <c r="BT8" s="396">
        <v>0</v>
      </c>
      <c r="BU8" s="396">
        <v>4</v>
      </c>
      <c r="BV8" s="396">
        <v>4</v>
      </c>
      <c r="BW8" s="396">
        <v>0</v>
      </c>
      <c r="BX8" s="396">
        <v>18</v>
      </c>
      <c r="BY8" s="396">
        <v>18</v>
      </c>
      <c r="BZ8" s="396">
        <v>0</v>
      </c>
      <c r="CA8" s="397"/>
      <c r="CB8" s="397"/>
      <c r="CC8" s="397"/>
      <c r="CD8" s="397"/>
      <c r="CE8" s="396">
        <v>1</v>
      </c>
      <c r="CF8" s="397" t="s">
        <v>2200</v>
      </c>
      <c r="CG8" s="397"/>
      <c r="CH8" s="396">
        <v>115.491</v>
      </c>
      <c r="CI8" s="397" t="s">
        <v>2201</v>
      </c>
      <c r="CJ8" s="397"/>
      <c r="CK8" s="396">
        <v>112.72799999999999</v>
      </c>
      <c r="CL8" s="397" t="s">
        <v>2202</v>
      </c>
      <c r="CM8" s="397"/>
      <c r="CN8" s="396">
        <v>118.883</v>
      </c>
      <c r="CO8" s="397" t="s">
        <v>2203</v>
      </c>
      <c r="CP8" s="397"/>
      <c r="CQ8" s="396">
        <v>116.88500000000001</v>
      </c>
      <c r="CR8" s="397" t="s">
        <v>2204</v>
      </c>
      <c r="CS8" s="397"/>
      <c r="CT8" s="396">
        <v>118.548</v>
      </c>
      <c r="CU8" s="397" t="s">
        <v>2205</v>
      </c>
      <c r="CV8" s="397"/>
      <c r="CW8" s="396">
        <v>119.515</v>
      </c>
      <c r="CX8" s="397" t="s">
        <v>2206</v>
      </c>
      <c r="CY8" s="397"/>
      <c r="CZ8" s="396">
        <v>117.73</v>
      </c>
      <c r="DA8" s="397" t="s">
        <v>2207</v>
      </c>
      <c r="DB8" s="397"/>
      <c r="DC8" s="396">
        <v>119.22799999999999</v>
      </c>
      <c r="DD8" s="397" t="s">
        <v>2208</v>
      </c>
      <c r="DE8" s="397"/>
      <c r="DF8" s="396">
        <v>117.78700000000001</v>
      </c>
      <c r="DG8" s="397" t="s">
        <v>2209</v>
      </c>
      <c r="DH8" s="397"/>
      <c r="DI8" s="396">
        <v>118.29</v>
      </c>
      <c r="DJ8" s="397" t="s">
        <v>2210</v>
      </c>
      <c r="DK8" s="397"/>
      <c r="DL8" s="396">
        <v>119.191</v>
      </c>
      <c r="DM8" s="397" t="s">
        <v>2211</v>
      </c>
      <c r="DN8" s="397"/>
      <c r="DO8" s="396">
        <v>109.58199999999999</v>
      </c>
      <c r="DP8" s="397" t="s">
        <v>2212</v>
      </c>
      <c r="DQ8" s="397"/>
      <c r="DR8" s="396">
        <v>73.307000000000002</v>
      </c>
      <c r="DS8" s="397" t="s">
        <v>2213</v>
      </c>
      <c r="DT8" s="397"/>
      <c r="DU8" s="396">
        <v>117.235</v>
      </c>
      <c r="DV8" s="397" t="s">
        <v>2214</v>
      </c>
      <c r="DW8" s="397"/>
      <c r="DX8" s="396">
        <v>115.158</v>
      </c>
      <c r="DY8" s="397" t="s">
        <v>2215</v>
      </c>
      <c r="DZ8" s="397"/>
      <c r="EA8" s="396">
        <v>114.28</v>
      </c>
      <c r="EB8" s="397" t="s">
        <v>2216</v>
      </c>
      <c r="EC8" s="397"/>
      <c r="ED8" s="396">
        <v>115.639</v>
      </c>
      <c r="EE8" s="397" t="s">
        <v>2217</v>
      </c>
      <c r="EF8" s="397"/>
      <c r="EG8" s="396">
        <v>113.155</v>
      </c>
      <c r="EH8" s="397" t="s">
        <v>2218</v>
      </c>
      <c r="EI8" s="397"/>
      <c r="EJ8" s="396">
        <v>113.98</v>
      </c>
      <c r="EK8" s="397" t="s">
        <v>2219</v>
      </c>
      <c r="EL8" s="397"/>
      <c r="EM8" s="396">
        <v>112.643</v>
      </c>
      <c r="EN8" s="397" t="s">
        <v>2220</v>
      </c>
      <c r="EO8" s="397"/>
      <c r="EP8" s="396">
        <v>112.703</v>
      </c>
      <c r="EQ8" s="397" t="s">
        <v>2221</v>
      </c>
      <c r="ER8" s="397"/>
      <c r="ES8" s="397" t="s">
        <v>2222</v>
      </c>
      <c r="ET8" s="397"/>
      <c r="EU8" s="397"/>
      <c r="EV8" s="397"/>
      <c r="EW8" s="397"/>
      <c r="EX8" s="397"/>
      <c r="EY8" s="397"/>
      <c r="EZ8" s="397"/>
      <c r="FA8" s="397"/>
      <c r="FB8" s="397"/>
      <c r="FC8" s="397"/>
      <c r="FD8" s="397"/>
      <c r="FE8" s="397"/>
      <c r="FF8" s="397"/>
      <c r="FG8" s="397"/>
      <c r="FH8" s="397"/>
      <c r="FI8" s="397"/>
      <c r="FJ8" s="397"/>
      <c r="FK8" s="397"/>
      <c r="FL8" s="397"/>
      <c r="FM8" s="397"/>
      <c r="FN8" s="397"/>
      <c r="FO8" s="397"/>
      <c r="FP8" s="397"/>
      <c r="FQ8" s="397"/>
      <c r="FR8" s="397"/>
      <c r="FS8" s="397"/>
      <c r="FT8" s="397"/>
      <c r="FU8" s="397"/>
      <c r="FV8" s="397"/>
      <c r="FW8" s="397"/>
      <c r="FX8" s="397"/>
      <c r="FY8" s="397"/>
      <c r="FZ8" s="397"/>
      <c r="GA8" s="397"/>
      <c r="GB8" s="397"/>
      <c r="GC8" s="397"/>
      <c r="GD8" s="397"/>
      <c r="GE8" s="397"/>
      <c r="GF8" s="397"/>
      <c r="GG8" s="397"/>
      <c r="GH8" s="397"/>
      <c r="GI8" s="397"/>
      <c r="GJ8" s="397"/>
      <c r="GK8" s="397"/>
      <c r="GL8" s="397"/>
      <c r="GM8" s="397"/>
      <c r="GN8" s="397"/>
      <c r="GO8" s="397"/>
      <c r="GP8" s="397"/>
      <c r="GQ8" s="397"/>
      <c r="GR8" s="397"/>
      <c r="GS8" s="397"/>
      <c r="GT8" s="397"/>
      <c r="GU8" s="397"/>
      <c r="GV8" s="397"/>
      <c r="GW8" s="397"/>
      <c r="GX8" s="397"/>
      <c r="GY8" s="397"/>
      <c r="GZ8" s="397"/>
      <c r="HA8" s="397"/>
      <c r="HB8" s="397"/>
      <c r="HC8" s="397"/>
      <c r="HD8" s="397"/>
      <c r="HE8" s="397"/>
      <c r="HF8" s="397"/>
      <c r="HG8" s="397"/>
      <c r="HH8" s="397"/>
      <c r="HI8" s="397"/>
      <c r="HJ8" s="397"/>
      <c r="HK8" s="397"/>
      <c r="HL8" s="397"/>
      <c r="HM8" s="397"/>
      <c r="HN8" s="397"/>
      <c r="HO8" s="397"/>
      <c r="HP8" s="397"/>
      <c r="HQ8" s="397"/>
      <c r="HR8" s="397"/>
      <c r="HS8" s="397"/>
      <c r="HT8" s="397"/>
      <c r="HU8" s="397"/>
      <c r="HV8" s="397"/>
      <c r="HW8" s="397"/>
      <c r="HX8" s="397"/>
      <c r="HY8" s="397"/>
      <c r="HZ8" s="397"/>
      <c r="IA8" s="397"/>
      <c r="IB8" s="397"/>
      <c r="IC8" s="397"/>
      <c r="ID8" s="397"/>
      <c r="IE8" s="397"/>
      <c r="IF8" s="397"/>
      <c r="IG8" s="397"/>
      <c r="IH8" s="397"/>
      <c r="II8" s="397"/>
      <c r="IJ8" s="397"/>
      <c r="IK8" s="397"/>
      <c r="IL8" s="397"/>
      <c r="IM8" s="397"/>
      <c r="IN8" s="397"/>
      <c r="IO8" s="397"/>
      <c r="IP8" s="397"/>
      <c r="IQ8" s="397"/>
      <c r="IR8" s="397"/>
      <c r="IS8" s="397"/>
      <c r="IT8" s="397"/>
      <c r="IU8" s="397"/>
      <c r="IV8" s="397"/>
      <c r="IW8" s="397"/>
      <c r="IX8" s="397"/>
      <c r="IY8" s="397"/>
      <c r="IZ8" s="397"/>
      <c r="JA8" s="397"/>
      <c r="JB8" s="397"/>
      <c r="JC8" s="397"/>
      <c r="JD8" s="397"/>
      <c r="JE8" s="397"/>
      <c r="JF8" s="397"/>
      <c r="JG8" s="397"/>
      <c r="JH8" s="397"/>
      <c r="JI8" s="397"/>
      <c r="JJ8" s="397"/>
      <c r="JK8" s="397"/>
      <c r="JL8" s="397"/>
      <c r="JM8" s="397"/>
      <c r="JN8" s="397"/>
      <c r="JO8" s="397"/>
      <c r="JP8" s="397"/>
      <c r="JQ8" s="397"/>
      <c r="JR8" s="397"/>
      <c r="JS8" s="397"/>
      <c r="JT8" s="397"/>
      <c r="JU8" s="397"/>
      <c r="JV8" s="397"/>
      <c r="JW8" s="397"/>
      <c r="JX8" s="397"/>
      <c r="JY8" s="397"/>
      <c r="JZ8" s="397"/>
      <c r="KA8" s="397"/>
      <c r="KB8" s="397"/>
      <c r="KC8" s="397"/>
      <c r="KD8" s="397"/>
      <c r="KE8" s="397"/>
      <c r="KF8" s="397"/>
      <c r="KG8" s="397"/>
      <c r="KH8" s="397"/>
      <c r="KI8" s="397"/>
      <c r="KJ8" s="397"/>
      <c r="KK8" s="397"/>
      <c r="KL8" s="397"/>
      <c r="KM8" s="397"/>
      <c r="KN8" s="397"/>
      <c r="KO8" s="397"/>
      <c r="KP8" s="397"/>
      <c r="KQ8" s="397"/>
      <c r="KR8" s="397"/>
      <c r="KS8" s="397"/>
      <c r="KT8" s="397"/>
      <c r="KU8" s="397"/>
      <c r="KV8" s="397"/>
      <c r="KW8" s="397"/>
      <c r="KX8" s="397"/>
      <c r="KY8" s="397"/>
      <c r="KZ8" s="397"/>
      <c r="LA8" s="397"/>
      <c r="LB8" s="397"/>
      <c r="LC8" s="397"/>
      <c r="LD8" s="397"/>
      <c r="LE8" s="397"/>
      <c r="LF8" s="397"/>
      <c r="LG8" s="397"/>
      <c r="LH8" s="397"/>
      <c r="LI8" s="397"/>
      <c r="LJ8" s="397"/>
      <c r="LK8" s="397"/>
      <c r="LL8" s="397"/>
      <c r="LM8" s="397"/>
      <c r="LN8" s="397"/>
      <c r="LO8" s="397"/>
      <c r="LP8" s="397"/>
      <c r="LQ8" s="397"/>
      <c r="LR8" s="397"/>
      <c r="LS8" s="397"/>
      <c r="LT8" s="397"/>
      <c r="LU8" s="397"/>
      <c r="LV8" s="397"/>
      <c r="LW8" s="397"/>
      <c r="LX8" s="397"/>
      <c r="LY8" s="397"/>
      <c r="LZ8" s="397"/>
      <c r="MA8" s="397"/>
      <c r="MB8" s="397"/>
      <c r="MC8" s="397"/>
      <c r="MD8" s="397"/>
      <c r="ME8" s="397"/>
      <c r="MF8" s="397"/>
      <c r="MG8" s="397"/>
      <c r="MH8" s="397"/>
      <c r="MI8" s="397"/>
      <c r="MJ8" s="397"/>
      <c r="MK8" s="397"/>
      <c r="ML8" s="397"/>
      <c r="MM8" s="397"/>
      <c r="MN8" s="397"/>
      <c r="MO8" s="397"/>
      <c r="MP8" s="397"/>
      <c r="MQ8" s="403"/>
    </row>
    <row r="9" spans="1:355" ht="13.15" customHeight="1" x14ac:dyDescent="0.2">
      <c r="A9" s="278">
        <f t="shared" si="15"/>
        <v>6</v>
      </c>
      <c r="B9" s="278">
        <f t="shared" si="16"/>
        <v>3</v>
      </c>
      <c r="C9" s="278">
        <f t="shared" si="17"/>
        <v>6</v>
      </c>
      <c r="D9" s="422">
        <f t="shared" si="18"/>
        <v>1</v>
      </c>
      <c r="E9" s="278">
        <f t="shared" si="19"/>
        <v>1</v>
      </c>
      <c r="F9" s="218" t="str">
        <f t="shared" si="20"/>
        <v>CS62473</v>
      </c>
      <c r="G9" s="219"/>
      <c r="H9" s="220" t="str">
        <f t="shared" si="21"/>
        <v>Glassl Thomas</v>
      </c>
      <c r="I9" s="408" t="str">
        <f t="shared" si="7"/>
        <v>PC Schwaben</v>
      </c>
      <c r="J9" s="258"/>
      <c r="K9" s="257" t="str">
        <f t="shared" si="22"/>
        <v>968 CS</v>
      </c>
      <c r="L9" s="12">
        <f t="shared" si="23"/>
        <v>23</v>
      </c>
      <c r="M9" s="256"/>
      <c r="N9" s="12"/>
      <c r="O9" s="12"/>
      <c r="P9" s="12"/>
      <c r="Q9" s="262">
        <f t="shared" si="24"/>
        <v>388</v>
      </c>
      <c r="R9">
        <f>VLOOKUP(A9,Grunddaten!$H$7:$I$56,2)</f>
        <v>55</v>
      </c>
      <c r="S9" s="244">
        <f t="shared" si="25"/>
        <v>4</v>
      </c>
      <c r="T9" s="283">
        <f>IF($J$1&gt;Grunddaten!$I$3,($J$1-Grunddaten!$I$3)*Grunddaten!$I$4,0)</f>
        <v>0</v>
      </c>
      <c r="U9" s="203">
        <f t="shared" si="26"/>
        <v>55</v>
      </c>
      <c r="V9" s="203" t="str">
        <f t="shared" si="27"/>
        <v/>
      </c>
      <c r="W9" s="203">
        <f t="shared" si="28"/>
        <v>0</v>
      </c>
      <c r="AA9" s="396">
        <v>6</v>
      </c>
      <c r="AB9" s="396">
        <v>15</v>
      </c>
      <c r="AC9" s="397" t="s">
        <v>2253</v>
      </c>
      <c r="AD9" s="397"/>
      <c r="AE9" s="397"/>
      <c r="AF9" s="397"/>
      <c r="AG9" s="397"/>
      <c r="AH9" s="417" t="s">
        <v>305</v>
      </c>
      <c r="AI9" s="423">
        <v>1</v>
      </c>
      <c r="AJ9" s="397"/>
      <c r="AK9" s="397" t="s">
        <v>2254</v>
      </c>
      <c r="AL9" s="397" t="s">
        <v>2255</v>
      </c>
      <c r="AM9" s="397" t="s">
        <v>2256</v>
      </c>
      <c r="AN9" s="397" t="s">
        <v>398</v>
      </c>
      <c r="AO9" s="397" t="s">
        <v>2257</v>
      </c>
      <c r="AP9" s="397" t="s">
        <v>514</v>
      </c>
      <c r="AQ9" s="397"/>
      <c r="AR9" s="397"/>
      <c r="AS9" s="397" t="s">
        <v>2166</v>
      </c>
      <c r="AT9" s="396">
        <v>3</v>
      </c>
      <c r="AU9" s="396">
        <v>6</v>
      </c>
      <c r="AV9" s="397"/>
      <c r="AW9" s="397"/>
      <c r="AX9" s="397"/>
      <c r="AY9" s="397"/>
      <c r="AZ9" s="397"/>
      <c r="BA9" s="397"/>
      <c r="BB9" s="397"/>
      <c r="BC9" s="397"/>
      <c r="BD9" s="397"/>
      <c r="BE9" s="397"/>
      <c r="BF9" s="397"/>
      <c r="BG9" s="397"/>
      <c r="BH9" s="397"/>
      <c r="BI9" s="397"/>
      <c r="BJ9" s="397"/>
      <c r="BK9" s="397"/>
      <c r="BL9" s="396">
        <v>388</v>
      </c>
      <c r="BM9" s="396">
        <v>383</v>
      </c>
      <c r="BN9" s="397" t="s">
        <v>2258</v>
      </c>
      <c r="BO9" s="396">
        <v>312</v>
      </c>
      <c r="BP9" s="396">
        <v>383</v>
      </c>
      <c r="BQ9" s="396">
        <v>23</v>
      </c>
      <c r="BR9" s="396">
        <v>18</v>
      </c>
      <c r="BS9" s="396">
        <v>18</v>
      </c>
      <c r="BT9" s="396">
        <v>0</v>
      </c>
      <c r="BU9" s="396">
        <v>4</v>
      </c>
      <c r="BV9" s="396">
        <v>4</v>
      </c>
      <c r="BW9" s="396">
        <v>0</v>
      </c>
      <c r="BX9" s="396">
        <v>18</v>
      </c>
      <c r="BY9" s="396">
        <v>18</v>
      </c>
      <c r="BZ9" s="396">
        <v>0</v>
      </c>
      <c r="CA9" s="397"/>
      <c r="CB9" s="397"/>
      <c r="CC9" s="397"/>
      <c r="CD9" s="397"/>
      <c r="CE9" s="396">
        <v>1</v>
      </c>
      <c r="CF9" s="397" t="s">
        <v>2259</v>
      </c>
      <c r="CG9" s="397"/>
      <c r="CH9" s="396">
        <v>107.175</v>
      </c>
      <c r="CI9" s="397" t="s">
        <v>2260</v>
      </c>
      <c r="CJ9" s="397"/>
      <c r="CK9" s="396">
        <v>109.983</v>
      </c>
      <c r="CL9" s="397" t="s">
        <v>2261</v>
      </c>
      <c r="CM9" s="397"/>
      <c r="CN9" s="396">
        <v>110.81</v>
      </c>
      <c r="CO9" s="397" t="s">
        <v>2262</v>
      </c>
      <c r="CP9" s="397"/>
      <c r="CQ9" s="396">
        <v>113.833</v>
      </c>
      <c r="CR9" s="397" t="s">
        <v>2263</v>
      </c>
      <c r="CS9" s="397"/>
      <c r="CT9" s="396">
        <v>114.3</v>
      </c>
      <c r="CU9" s="397" t="s">
        <v>2264</v>
      </c>
      <c r="CV9" s="397"/>
      <c r="CW9" s="396">
        <v>115.605</v>
      </c>
      <c r="CX9" s="397" t="s">
        <v>2265</v>
      </c>
      <c r="CY9" s="397"/>
      <c r="CZ9" s="396">
        <v>116.378</v>
      </c>
      <c r="DA9" s="397" t="s">
        <v>2266</v>
      </c>
      <c r="DB9" s="397"/>
      <c r="DC9" s="396">
        <v>116.15900000000001</v>
      </c>
      <c r="DD9" s="397" t="s">
        <v>2267</v>
      </c>
      <c r="DE9" s="397"/>
      <c r="DF9" s="396">
        <v>116.21</v>
      </c>
      <c r="DG9" s="397" t="s">
        <v>2268</v>
      </c>
      <c r="DH9" s="397"/>
      <c r="DI9" s="396">
        <v>107.291</v>
      </c>
      <c r="DJ9" s="397" t="s">
        <v>2269</v>
      </c>
      <c r="DK9" s="397"/>
      <c r="DL9" s="396">
        <v>70.253</v>
      </c>
      <c r="DM9" s="397" t="s">
        <v>1762</v>
      </c>
      <c r="DN9" s="397"/>
      <c r="DO9" s="396">
        <v>115.021</v>
      </c>
      <c r="DP9" s="397" t="s">
        <v>2270</v>
      </c>
      <c r="DQ9" s="397"/>
      <c r="DR9" s="396">
        <v>115.54</v>
      </c>
      <c r="DS9" s="397" t="s">
        <v>2271</v>
      </c>
      <c r="DT9" s="397"/>
      <c r="DU9" s="396">
        <v>115.928</v>
      </c>
      <c r="DV9" s="397" t="s">
        <v>2272</v>
      </c>
      <c r="DW9" s="397"/>
      <c r="DX9" s="396">
        <v>117.05800000000001</v>
      </c>
      <c r="DY9" s="397" t="s">
        <v>2273</v>
      </c>
      <c r="DZ9" s="397"/>
      <c r="EA9" s="396">
        <v>116.637</v>
      </c>
      <c r="EB9" s="397" t="s">
        <v>2274</v>
      </c>
      <c r="EC9" s="397"/>
      <c r="ED9" s="396">
        <v>116.041</v>
      </c>
      <c r="EE9" s="397" t="s">
        <v>2275</v>
      </c>
      <c r="EF9" s="397"/>
      <c r="EG9" s="396">
        <v>115.68600000000001</v>
      </c>
      <c r="EH9" s="397" t="s">
        <v>2276</v>
      </c>
      <c r="EI9" s="397"/>
      <c r="EJ9" s="396">
        <v>115.764</v>
      </c>
      <c r="EK9" s="397" t="s">
        <v>2277</v>
      </c>
      <c r="EL9" s="397"/>
      <c r="EM9" s="396">
        <v>103.61199999999999</v>
      </c>
      <c r="EN9" s="397" t="s">
        <v>2278</v>
      </c>
      <c r="EO9" s="397"/>
      <c r="EP9" s="396">
        <v>109.039</v>
      </c>
      <c r="EQ9" s="397" t="s">
        <v>2279</v>
      </c>
      <c r="ER9" s="397"/>
      <c r="ES9" s="397" t="s">
        <v>2280</v>
      </c>
      <c r="ET9" s="397" t="s">
        <v>2281</v>
      </c>
      <c r="EU9" s="397"/>
      <c r="EV9" s="397" t="s">
        <v>2282</v>
      </c>
      <c r="EW9" s="397"/>
      <c r="EX9" s="397"/>
      <c r="EY9" s="397"/>
      <c r="EZ9" s="397"/>
      <c r="FA9" s="397"/>
      <c r="FB9" s="397"/>
      <c r="FC9" s="397"/>
      <c r="FD9" s="397"/>
      <c r="FE9" s="397"/>
      <c r="FF9" s="397"/>
      <c r="FG9" s="397"/>
      <c r="FH9" s="397"/>
      <c r="FI9" s="397"/>
      <c r="FJ9" s="397"/>
      <c r="FK9" s="397"/>
      <c r="FL9" s="397"/>
      <c r="FM9" s="397"/>
      <c r="FN9" s="397"/>
      <c r="FO9" s="397"/>
      <c r="FP9" s="397"/>
      <c r="FQ9" s="397"/>
      <c r="FR9" s="397"/>
      <c r="FS9" s="397"/>
      <c r="FT9" s="397"/>
      <c r="FU9" s="397"/>
      <c r="FV9" s="397"/>
      <c r="FW9" s="397"/>
      <c r="FX9" s="397"/>
      <c r="FY9" s="397"/>
      <c r="FZ9" s="397"/>
      <c r="GA9" s="397"/>
      <c r="GB9" s="397"/>
      <c r="GC9" s="397"/>
      <c r="GD9" s="397"/>
      <c r="GE9" s="397"/>
      <c r="GF9" s="397"/>
      <c r="GG9" s="397"/>
      <c r="GH9" s="397"/>
      <c r="GI9" s="397"/>
      <c r="GJ9" s="397"/>
      <c r="GK9" s="397"/>
      <c r="GL9" s="397"/>
      <c r="GM9" s="397"/>
      <c r="GN9" s="397"/>
      <c r="GO9" s="397"/>
      <c r="GP9" s="397"/>
      <c r="GQ9" s="397"/>
      <c r="GR9" s="397"/>
      <c r="GS9" s="397"/>
      <c r="GT9" s="397"/>
      <c r="GU9" s="397"/>
      <c r="GV9" s="397"/>
      <c r="GW9" s="397"/>
      <c r="GX9" s="397"/>
      <c r="GY9" s="397"/>
      <c r="GZ9" s="397"/>
      <c r="HA9" s="397"/>
      <c r="HB9" s="397"/>
      <c r="HC9" s="397"/>
      <c r="HD9" s="397"/>
      <c r="HE9" s="397"/>
      <c r="HF9" s="397"/>
      <c r="HG9" s="397"/>
      <c r="HH9" s="397"/>
      <c r="HI9" s="397"/>
      <c r="HJ9" s="397"/>
      <c r="HK9" s="397"/>
      <c r="HL9" s="397"/>
      <c r="HM9" s="397"/>
      <c r="HN9" s="397"/>
      <c r="HO9" s="397"/>
      <c r="HP9" s="397"/>
      <c r="HQ9" s="397"/>
      <c r="HR9" s="397"/>
      <c r="HS9" s="397"/>
      <c r="HT9" s="397"/>
      <c r="HU9" s="397"/>
      <c r="HV9" s="397"/>
      <c r="HW9" s="397"/>
      <c r="HX9" s="397"/>
      <c r="HY9" s="397"/>
      <c r="HZ9" s="397"/>
      <c r="IA9" s="397"/>
      <c r="IB9" s="397"/>
      <c r="IC9" s="397"/>
      <c r="ID9" s="397"/>
      <c r="IE9" s="397"/>
      <c r="IF9" s="397"/>
      <c r="IG9" s="397"/>
      <c r="IH9" s="397"/>
      <c r="II9" s="397"/>
      <c r="IJ9" s="397"/>
      <c r="IK9" s="397"/>
      <c r="IL9" s="397"/>
      <c r="IM9" s="397"/>
      <c r="IN9" s="397"/>
      <c r="IO9" s="397"/>
      <c r="IP9" s="397"/>
      <c r="IQ9" s="397"/>
      <c r="IR9" s="397"/>
      <c r="IS9" s="397"/>
      <c r="IT9" s="397"/>
      <c r="IU9" s="397"/>
      <c r="IV9" s="397"/>
      <c r="IW9" s="397"/>
      <c r="IX9" s="397"/>
      <c r="IY9" s="397"/>
      <c r="IZ9" s="397"/>
      <c r="JA9" s="397"/>
      <c r="JB9" s="397"/>
      <c r="JC9" s="397"/>
      <c r="JD9" s="397"/>
      <c r="JE9" s="397"/>
      <c r="JF9" s="397"/>
      <c r="JG9" s="397"/>
      <c r="JH9" s="397"/>
      <c r="JI9" s="397"/>
      <c r="JJ9" s="397"/>
      <c r="JK9" s="397"/>
      <c r="JL9" s="397"/>
      <c r="JM9" s="397"/>
      <c r="JN9" s="397"/>
      <c r="JO9" s="397"/>
      <c r="JP9" s="397"/>
      <c r="JQ9" s="397"/>
      <c r="JR9" s="397"/>
      <c r="JS9" s="397"/>
      <c r="JT9" s="397"/>
      <c r="JU9" s="397"/>
      <c r="JV9" s="397"/>
      <c r="JW9" s="397"/>
      <c r="JX9" s="397"/>
      <c r="JY9" s="397"/>
      <c r="JZ9" s="397"/>
      <c r="KA9" s="397"/>
      <c r="KB9" s="397"/>
      <c r="KC9" s="397"/>
      <c r="KD9" s="397"/>
      <c r="KE9" s="397"/>
      <c r="KF9" s="397"/>
      <c r="KG9" s="397"/>
      <c r="KH9" s="397"/>
      <c r="KI9" s="397"/>
      <c r="KJ9" s="397"/>
      <c r="KK9" s="397"/>
      <c r="KL9" s="397"/>
      <c r="KM9" s="397"/>
      <c r="KN9" s="397"/>
      <c r="KO9" s="397"/>
      <c r="KP9" s="397"/>
      <c r="KQ9" s="397"/>
      <c r="KR9" s="397"/>
      <c r="KS9" s="397"/>
      <c r="KT9" s="397"/>
      <c r="KU9" s="397"/>
      <c r="KV9" s="397"/>
      <c r="KW9" s="397"/>
      <c r="KX9" s="397"/>
      <c r="KY9" s="397"/>
      <c r="KZ9" s="397"/>
      <c r="LA9" s="397"/>
      <c r="LB9" s="397"/>
      <c r="LC9" s="397"/>
      <c r="LD9" s="397"/>
      <c r="LE9" s="397"/>
      <c r="LF9" s="397"/>
      <c r="LG9" s="397"/>
      <c r="LH9" s="397"/>
      <c r="LI9" s="397"/>
      <c r="LJ9" s="397"/>
      <c r="LK9" s="397"/>
      <c r="LL9" s="397"/>
      <c r="LM9" s="397"/>
      <c r="LN9" s="397"/>
      <c r="LO9" s="397"/>
      <c r="LP9" s="397"/>
      <c r="LQ9" s="397"/>
      <c r="LR9" s="397"/>
      <c r="LS9" s="397"/>
      <c r="LT9" s="397"/>
      <c r="LU9" s="397"/>
      <c r="LV9" s="397"/>
      <c r="LW9" s="397"/>
      <c r="LX9" s="397"/>
      <c r="LY9" s="397"/>
      <c r="LZ9" s="397"/>
      <c r="MA9" s="397"/>
      <c r="MB9" s="397"/>
      <c r="MC9" s="397"/>
      <c r="MD9" s="397"/>
      <c r="ME9" s="397"/>
      <c r="MF9" s="397"/>
      <c r="MG9" s="397"/>
      <c r="MH9" s="397"/>
      <c r="MI9" s="397"/>
      <c r="MJ9" s="397"/>
      <c r="MK9" s="397"/>
      <c r="ML9" s="397"/>
      <c r="MM9" s="397"/>
      <c r="MN9" s="397"/>
      <c r="MO9" s="397"/>
      <c r="MP9" s="397"/>
      <c r="MQ9" s="403"/>
    </row>
    <row r="10" spans="1:355" ht="13.15" customHeight="1" x14ac:dyDescent="0.2">
      <c r="A10" s="278">
        <f t="shared" si="15"/>
        <v>7</v>
      </c>
      <c r="B10" s="278">
        <f t="shared" si="16"/>
        <v>2</v>
      </c>
      <c r="C10" s="278">
        <f t="shared" si="17"/>
        <v>7</v>
      </c>
      <c r="D10" s="422">
        <f t="shared" si="18"/>
        <v>3</v>
      </c>
      <c r="E10" s="278">
        <f t="shared" si="19"/>
        <v>3</v>
      </c>
      <c r="F10" s="218" t="str">
        <f t="shared" si="20"/>
        <v>CS62649</v>
      </c>
      <c r="G10" s="219"/>
      <c r="H10" s="220" t="str">
        <f t="shared" si="21"/>
        <v>Theurer Richard</v>
      </c>
      <c r="I10" s="408" t="str">
        <f t="shared" si="7"/>
        <v>PC Schwaben</v>
      </c>
      <c r="J10" s="258"/>
      <c r="K10" s="257" t="str">
        <f t="shared" si="22"/>
        <v>911 (991) GT3 4.0</v>
      </c>
      <c r="L10" s="12">
        <f t="shared" si="23"/>
        <v>28</v>
      </c>
      <c r="M10" s="256"/>
      <c r="N10" s="12"/>
      <c r="O10" s="12"/>
      <c r="P10" s="12"/>
      <c r="Q10" s="262">
        <f t="shared" si="24"/>
        <v>478</v>
      </c>
      <c r="R10">
        <f>VLOOKUP(A10,Grunddaten!$H$7:$I$56,2)</f>
        <v>50</v>
      </c>
      <c r="S10" s="244">
        <f t="shared" si="25"/>
        <v>9</v>
      </c>
      <c r="T10" s="283">
        <f>IF($J$1&gt;Grunddaten!$I$3,($J$1-Grunddaten!$I$3)*Grunddaten!$I$4,0)</f>
        <v>0</v>
      </c>
      <c r="U10" s="203">
        <f t="shared" si="26"/>
        <v>50</v>
      </c>
      <c r="V10" s="203" t="str">
        <f t="shared" si="27"/>
        <v/>
      </c>
      <c r="W10" s="203">
        <f t="shared" si="28"/>
        <v>0</v>
      </c>
      <c r="AA10" s="396">
        <v>7</v>
      </c>
      <c r="AB10" s="396">
        <v>32</v>
      </c>
      <c r="AC10" s="397" t="s">
        <v>2495</v>
      </c>
      <c r="AD10" s="397"/>
      <c r="AE10" s="397"/>
      <c r="AF10" s="397"/>
      <c r="AG10" s="397"/>
      <c r="AH10" s="417" t="s">
        <v>305</v>
      </c>
      <c r="AI10" s="423">
        <v>3</v>
      </c>
      <c r="AJ10" s="397"/>
      <c r="AK10" s="397" t="s">
        <v>1865</v>
      </c>
      <c r="AL10" s="397" t="s">
        <v>1864</v>
      </c>
      <c r="AM10" s="397" t="s">
        <v>1605</v>
      </c>
      <c r="AN10" s="397" t="s">
        <v>398</v>
      </c>
      <c r="AO10" s="397" t="s">
        <v>1866</v>
      </c>
      <c r="AP10" s="397" t="s">
        <v>602</v>
      </c>
      <c r="AQ10" s="397"/>
      <c r="AR10" s="397"/>
      <c r="AS10" s="397" t="s">
        <v>2463</v>
      </c>
      <c r="AT10" s="396">
        <v>2</v>
      </c>
      <c r="AU10" s="396">
        <v>7</v>
      </c>
      <c r="AV10" s="397"/>
      <c r="AW10" s="397"/>
      <c r="AX10" s="397"/>
      <c r="AY10" s="397"/>
      <c r="AZ10" s="397"/>
      <c r="BA10" s="397"/>
      <c r="BB10" s="397"/>
      <c r="BC10" s="397"/>
      <c r="BD10" s="397"/>
      <c r="BE10" s="397"/>
      <c r="BF10" s="397"/>
      <c r="BG10" s="397"/>
      <c r="BH10" s="397"/>
      <c r="BI10" s="397"/>
      <c r="BJ10" s="397"/>
      <c r="BK10" s="397"/>
      <c r="BL10" s="396">
        <v>478</v>
      </c>
      <c r="BM10" s="396">
        <v>473</v>
      </c>
      <c r="BN10" s="397" t="s">
        <v>2496</v>
      </c>
      <c r="BO10" s="396">
        <v>413</v>
      </c>
      <c r="BP10" s="396">
        <v>473</v>
      </c>
      <c r="BQ10" s="396">
        <v>28</v>
      </c>
      <c r="BR10" s="396">
        <v>18</v>
      </c>
      <c r="BS10" s="396">
        <v>18</v>
      </c>
      <c r="BT10" s="396">
        <v>0</v>
      </c>
      <c r="BU10" s="396">
        <v>8</v>
      </c>
      <c r="BV10" s="396">
        <v>8</v>
      </c>
      <c r="BW10" s="396">
        <v>0</v>
      </c>
      <c r="BX10" s="396">
        <v>18</v>
      </c>
      <c r="BY10" s="396">
        <v>18</v>
      </c>
      <c r="BZ10" s="396">
        <v>0</v>
      </c>
      <c r="CA10" s="397"/>
      <c r="CB10" s="397"/>
      <c r="CC10" s="397"/>
      <c r="CD10" s="397"/>
      <c r="CE10" s="396">
        <v>3</v>
      </c>
      <c r="CF10" s="397" t="s">
        <v>2497</v>
      </c>
      <c r="CG10" s="397"/>
      <c r="CH10" s="396">
        <v>136.19999999999999</v>
      </c>
      <c r="CI10" s="397" t="s">
        <v>2498</v>
      </c>
      <c r="CJ10" s="397"/>
      <c r="CK10" s="396">
        <v>131.78100000000001</v>
      </c>
      <c r="CL10" s="397" t="s">
        <v>2499</v>
      </c>
      <c r="CM10" s="397"/>
      <c r="CN10" s="396">
        <v>140.24299999999999</v>
      </c>
      <c r="CO10" s="397" t="s">
        <v>2500</v>
      </c>
      <c r="CP10" s="397"/>
      <c r="CQ10" s="396">
        <v>139.12100000000001</v>
      </c>
      <c r="CR10" s="397" t="s">
        <v>2501</v>
      </c>
      <c r="CS10" s="397"/>
      <c r="CT10" s="396">
        <v>137.75200000000001</v>
      </c>
      <c r="CU10" s="397" t="s">
        <v>2502</v>
      </c>
      <c r="CV10" s="397"/>
      <c r="CW10" s="396">
        <v>137.74</v>
      </c>
      <c r="CX10" s="397" t="s">
        <v>2503</v>
      </c>
      <c r="CY10" s="397"/>
      <c r="CZ10" s="396">
        <v>138.95500000000001</v>
      </c>
      <c r="DA10" s="397" t="s">
        <v>2504</v>
      </c>
      <c r="DB10" s="397"/>
      <c r="DC10" s="396">
        <v>139.72200000000001</v>
      </c>
      <c r="DD10" s="397" t="s">
        <v>2505</v>
      </c>
      <c r="DE10" s="397"/>
      <c r="DF10" s="396">
        <v>138.994</v>
      </c>
      <c r="DG10" s="397" t="s">
        <v>2506</v>
      </c>
      <c r="DH10" s="397"/>
      <c r="DI10" s="396">
        <v>138.60599999999999</v>
      </c>
      <c r="DJ10" s="397" t="s">
        <v>2507</v>
      </c>
      <c r="DK10" s="397"/>
      <c r="DL10" s="396">
        <v>138.37</v>
      </c>
      <c r="DM10" s="397" t="s">
        <v>2508</v>
      </c>
      <c r="DN10" s="397"/>
      <c r="DO10" s="396">
        <v>139.49700000000001</v>
      </c>
      <c r="DP10" s="397" t="s">
        <v>2509</v>
      </c>
      <c r="DQ10" s="397"/>
      <c r="DR10" s="396">
        <v>141.46299999999999</v>
      </c>
      <c r="DS10" s="397" t="s">
        <v>2510</v>
      </c>
      <c r="DT10" s="397"/>
      <c r="DU10" s="396">
        <v>142.41399999999999</v>
      </c>
      <c r="DV10" s="397" t="s">
        <v>2511</v>
      </c>
      <c r="DW10" s="397"/>
      <c r="DX10" s="396">
        <v>127.291</v>
      </c>
      <c r="DY10" s="397" t="s">
        <v>2512</v>
      </c>
      <c r="DZ10" s="397"/>
      <c r="EA10" s="396">
        <v>74.581999999999994</v>
      </c>
      <c r="EB10" s="397" t="s">
        <v>2513</v>
      </c>
      <c r="EC10" s="397"/>
      <c r="ED10" s="396">
        <v>134.76599999999999</v>
      </c>
      <c r="EE10" s="397" t="s">
        <v>2514</v>
      </c>
      <c r="EF10" s="397"/>
      <c r="EG10" s="396">
        <v>142.22900000000001</v>
      </c>
      <c r="EH10" s="397" t="s">
        <v>2515</v>
      </c>
      <c r="EI10" s="397"/>
      <c r="EJ10" s="396">
        <v>139.63800000000001</v>
      </c>
      <c r="EK10" s="397" t="s">
        <v>2516</v>
      </c>
      <c r="EL10" s="397"/>
      <c r="EM10" s="396">
        <v>141.37200000000001</v>
      </c>
      <c r="EN10" s="397" t="s">
        <v>2517</v>
      </c>
      <c r="EO10" s="397"/>
      <c r="EP10" s="396">
        <v>141.209</v>
      </c>
      <c r="EQ10" s="397" t="s">
        <v>2518</v>
      </c>
      <c r="ER10" s="397"/>
      <c r="ES10" s="397" t="s">
        <v>2519</v>
      </c>
      <c r="ET10" s="397" t="s">
        <v>2520</v>
      </c>
      <c r="EU10" s="397"/>
      <c r="EV10" s="397" t="s">
        <v>2521</v>
      </c>
      <c r="EW10" s="397" t="s">
        <v>2522</v>
      </c>
      <c r="EX10" s="397"/>
      <c r="EY10" s="397" t="s">
        <v>2523</v>
      </c>
      <c r="EZ10" s="397" t="s">
        <v>2524</v>
      </c>
      <c r="FA10" s="397"/>
      <c r="FB10" s="397" t="s">
        <v>2525</v>
      </c>
      <c r="FC10" s="397" t="s">
        <v>2526</v>
      </c>
      <c r="FD10" s="397"/>
      <c r="FE10" s="397" t="s">
        <v>2527</v>
      </c>
      <c r="FF10" s="397" t="s">
        <v>2528</v>
      </c>
      <c r="FG10" s="397"/>
      <c r="FH10" s="397" t="s">
        <v>2529</v>
      </c>
      <c r="FI10" s="397" t="s">
        <v>2530</v>
      </c>
      <c r="FJ10" s="397"/>
      <c r="FK10" s="397" t="s">
        <v>2531</v>
      </c>
      <c r="FL10" s="397"/>
      <c r="FM10" s="397"/>
      <c r="FN10" s="397"/>
      <c r="FO10" s="397"/>
      <c r="FP10" s="397"/>
      <c r="FQ10" s="397"/>
      <c r="FR10" s="397"/>
      <c r="FS10" s="397"/>
      <c r="FT10" s="397"/>
      <c r="FU10" s="397"/>
      <c r="FV10" s="397"/>
      <c r="FW10" s="397"/>
      <c r="FX10" s="397"/>
      <c r="FY10" s="397"/>
      <c r="FZ10" s="397"/>
      <c r="GA10" s="397"/>
      <c r="GB10" s="397"/>
      <c r="GC10" s="397"/>
      <c r="GD10" s="397"/>
      <c r="GE10" s="397"/>
      <c r="GF10" s="397"/>
      <c r="GG10" s="397"/>
      <c r="GH10" s="397"/>
      <c r="GI10" s="397"/>
      <c r="GJ10" s="397"/>
      <c r="GK10" s="397"/>
      <c r="GL10" s="397"/>
      <c r="GM10" s="397"/>
      <c r="GN10" s="397"/>
      <c r="GO10" s="397"/>
      <c r="GP10" s="397"/>
      <c r="GQ10" s="397"/>
      <c r="GR10" s="397"/>
      <c r="GS10" s="397"/>
      <c r="GT10" s="397"/>
      <c r="GU10" s="397"/>
      <c r="GV10" s="397"/>
      <c r="GW10" s="397"/>
      <c r="GX10" s="397"/>
      <c r="GY10" s="397"/>
      <c r="GZ10" s="397"/>
      <c r="HA10" s="397"/>
      <c r="HB10" s="397"/>
      <c r="HC10" s="397"/>
      <c r="HD10" s="397"/>
      <c r="HE10" s="397"/>
      <c r="HF10" s="397"/>
      <c r="HG10" s="397"/>
      <c r="HH10" s="397"/>
      <c r="HI10" s="397"/>
      <c r="HJ10" s="397"/>
      <c r="HK10" s="397"/>
      <c r="HL10" s="397"/>
      <c r="HM10" s="397"/>
      <c r="HN10" s="397"/>
      <c r="HO10" s="397"/>
      <c r="HP10" s="397"/>
      <c r="HQ10" s="397"/>
      <c r="HR10" s="397"/>
      <c r="HS10" s="397"/>
      <c r="HT10" s="397"/>
      <c r="HU10" s="397"/>
      <c r="HV10" s="397"/>
      <c r="HW10" s="397"/>
      <c r="HX10" s="397"/>
      <c r="HY10" s="397"/>
      <c r="HZ10" s="397"/>
      <c r="IA10" s="397"/>
      <c r="IB10" s="397"/>
      <c r="IC10" s="397"/>
      <c r="ID10" s="397"/>
      <c r="IE10" s="397"/>
      <c r="IF10" s="397"/>
      <c r="IG10" s="397"/>
      <c r="IH10" s="397"/>
      <c r="II10" s="397"/>
      <c r="IJ10" s="397"/>
      <c r="IK10" s="397"/>
      <c r="IL10" s="397"/>
      <c r="IM10" s="397"/>
      <c r="IN10" s="397"/>
      <c r="IO10" s="397"/>
      <c r="IP10" s="397"/>
      <c r="IQ10" s="397"/>
      <c r="IR10" s="397"/>
      <c r="IS10" s="397"/>
      <c r="IT10" s="397"/>
      <c r="IU10" s="397"/>
      <c r="IV10" s="397"/>
      <c r="IW10" s="397"/>
      <c r="IX10" s="397"/>
      <c r="IY10" s="397"/>
      <c r="IZ10" s="397"/>
      <c r="JA10" s="397"/>
      <c r="JB10" s="397"/>
      <c r="JC10" s="397"/>
      <c r="JD10" s="397"/>
      <c r="JE10" s="397"/>
      <c r="JF10" s="397"/>
      <c r="JG10" s="397"/>
      <c r="JH10" s="397"/>
      <c r="JI10" s="397"/>
      <c r="JJ10" s="397"/>
      <c r="JK10" s="397"/>
      <c r="JL10" s="397"/>
      <c r="JM10" s="397"/>
      <c r="JN10" s="397"/>
      <c r="JO10" s="397"/>
      <c r="JP10" s="397"/>
      <c r="JQ10" s="397"/>
      <c r="JR10" s="397"/>
      <c r="JS10" s="397"/>
      <c r="JT10" s="397"/>
      <c r="JU10" s="397"/>
      <c r="JV10" s="397"/>
      <c r="JW10" s="397"/>
      <c r="JX10" s="397"/>
      <c r="JY10" s="397"/>
      <c r="JZ10" s="397"/>
      <c r="KA10" s="397"/>
      <c r="KB10" s="397"/>
      <c r="KC10" s="397"/>
      <c r="KD10" s="397"/>
      <c r="KE10" s="397"/>
      <c r="KF10" s="397"/>
      <c r="KG10" s="397"/>
      <c r="KH10" s="397"/>
      <c r="KI10" s="397"/>
      <c r="KJ10" s="397"/>
      <c r="KK10" s="397"/>
      <c r="KL10" s="397"/>
      <c r="KM10" s="397"/>
      <c r="KN10" s="397"/>
      <c r="KO10" s="397"/>
      <c r="KP10" s="397"/>
      <c r="KQ10" s="397"/>
      <c r="KR10" s="397"/>
      <c r="KS10" s="397"/>
      <c r="KT10" s="397"/>
      <c r="KU10" s="397"/>
      <c r="KV10" s="397"/>
      <c r="KW10" s="397"/>
      <c r="KX10" s="397"/>
      <c r="KY10" s="397"/>
      <c r="KZ10" s="397"/>
      <c r="LA10" s="397"/>
      <c r="LB10" s="397"/>
      <c r="LC10" s="397"/>
      <c r="LD10" s="397"/>
      <c r="LE10" s="397"/>
      <c r="LF10" s="397"/>
      <c r="LG10" s="397"/>
      <c r="LH10" s="397"/>
      <c r="LI10" s="397"/>
      <c r="LJ10" s="397"/>
      <c r="LK10" s="397"/>
      <c r="LL10" s="397"/>
      <c r="LM10" s="397"/>
      <c r="LN10" s="397"/>
      <c r="LO10" s="397"/>
      <c r="LP10" s="397"/>
      <c r="LQ10" s="397"/>
      <c r="LR10" s="397"/>
      <c r="LS10" s="397"/>
      <c r="LT10" s="397"/>
      <c r="LU10" s="397"/>
      <c r="LV10" s="397"/>
      <c r="LW10" s="397"/>
      <c r="LX10" s="397"/>
      <c r="LY10" s="397"/>
      <c r="LZ10" s="397"/>
      <c r="MA10" s="397"/>
      <c r="MB10" s="397"/>
      <c r="MC10" s="397"/>
      <c r="MD10" s="397"/>
      <c r="ME10" s="397"/>
      <c r="MF10" s="397"/>
      <c r="MG10" s="397"/>
      <c r="MH10" s="397"/>
      <c r="MI10" s="397"/>
      <c r="MJ10" s="397"/>
      <c r="MK10" s="397"/>
      <c r="ML10" s="397"/>
      <c r="MM10" s="397"/>
      <c r="MN10" s="397"/>
      <c r="MO10" s="397"/>
      <c r="MP10" s="397"/>
      <c r="MQ10" s="403"/>
    </row>
    <row r="11" spans="1:355" ht="13.15" customHeight="1" x14ac:dyDescent="0.2">
      <c r="A11" s="278">
        <f t="shared" si="15"/>
        <v>8</v>
      </c>
      <c r="B11" s="278">
        <f t="shared" si="16"/>
        <v>4</v>
      </c>
      <c r="C11" s="278">
        <f t="shared" si="17"/>
        <v>8</v>
      </c>
      <c r="D11" s="422">
        <f t="shared" si="18"/>
        <v>1</v>
      </c>
      <c r="E11" s="278">
        <f t="shared" si="19"/>
        <v>1</v>
      </c>
      <c r="F11" s="218" t="str">
        <f t="shared" si="20"/>
        <v>CS62658</v>
      </c>
      <c r="G11" s="219"/>
      <c r="H11" s="220" t="str">
        <f t="shared" si="21"/>
        <v>Stemmler, Prof.Dr. Mark</v>
      </c>
      <c r="I11" s="408" t="str">
        <f t="shared" si="7"/>
        <v>PC Schwaben</v>
      </c>
      <c r="J11" s="258"/>
      <c r="K11" s="257" t="str">
        <f t="shared" si="22"/>
        <v>996 Coupe</v>
      </c>
      <c r="L11" s="12">
        <f t="shared" si="23"/>
        <v>22</v>
      </c>
      <c r="M11" s="256"/>
      <c r="N11" s="12"/>
      <c r="O11" s="12"/>
      <c r="P11" s="12"/>
      <c r="Q11" s="262">
        <f t="shared" si="24"/>
        <v>652</v>
      </c>
      <c r="R11">
        <f>VLOOKUP(A11,Grunddaten!$H$7:$I$56,2)</f>
        <v>46</v>
      </c>
      <c r="S11" s="244">
        <f t="shared" si="25"/>
        <v>4</v>
      </c>
      <c r="T11" s="283">
        <f>IF($J$1&gt;Grunddaten!$I$3,($J$1-Grunddaten!$I$3)*Grunddaten!$I$4,0)</f>
        <v>0</v>
      </c>
      <c r="U11" s="203">
        <f t="shared" si="26"/>
        <v>46</v>
      </c>
      <c r="V11" s="203" t="str">
        <f t="shared" si="27"/>
        <v/>
      </c>
      <c r="W11" s="203">
        <f t="shared" si="28"/>
        <v>0</v>
      </c>
      <c r="AA11" s="392">
        <v>8</v>
      </c>
      <c r="AB11" s="392">
        <v>14</v>
      </c>
      <c r="AC11" s="393" t="s">
        <v>2223</v>
      </c>
      <c r="AD11" s="393"/>
      <c r="AE11" s="393"/>
      <c r="AF11" s="393"/>
      <c r="AG11" s="393"/>
      <c r="AH11" s="419" t="s">
        <v>305</v>
      </c>
      <c r="AI11" s="420">
        <v>1</v>
      </c>
      <c r="AJ11" s="393"/>
      <c r="AK11" s="393" t="s">
        <v>2224</v>
      </c>
      <c r="AL11" s="393" t="s">
        <v>2225</v>
      </c>
      <c r="AM11" s="393" t="s">
        <v>2226</v>
      </c>
      <c r="AN11" s="393" t="s">
        <v>398</v>
      </c>
      <c r="AO11" s="393" t="s">
        <v>2227</v>
      </c>
      <c r="AP11" s="393" t="s">
        <v>2228</v>
      </c>
      <c r="AQ11" s="393"/>
      <c r="AR11" s="393"/>
      <c r="AS11" s="393" t="s">
        <v>2166</v>
      </c>
      <c r="AT11" s="392">
        <v>4</v>
      </c>
      <c r="AU11" s="392">
        <v>8</v>
      </c>
      <c r="AV11" s="393"/>
      <c r="AW11" s="393"/>
      <c r="AX11" s="393"/>
      <c r="AY11" s="393"/>
      <c r="AZ11" s="393"/>
      <c r="BA11" s="393"/>
      <c r="BB11" s="393"/>
      <c r="BC11" s="393"/>
      <c r="BD11" s="393"/>
      <c r="BE11" s="393"/>
      <c r="BF11" s="393"/>
      <c r="BG11" s="393"/>
      <c r="BH11" s="393"/>
      <c r="BI11" s="393"/>
      <c r="BJ11" s="393"/>
      <c r="BK11" s="393"/>
      <c r="BL11" s="392">
        <v>652</v>
      </c>
      <c r="BM11" s="392">
        <v>647</v>
      </c>
      <c r="BN11" s="393" t="s">
        <v>2229</v>
      </c>
      <c r="BO11" s="392">
        <v>576</v>
      </c>
      <c r="BP11" s="392">
        <v>647</v>
      </c>
      <c r="BQ11" s="392">
        <v>22</v>
      </c>
      <c r="BR11" s="392">
        <v>18</v>
      </c>
      <c r="BS11" s="392">
        <v>18</v>
      </c>
      <c r="BT11" s="392">
        <v>0</v>
      </c>
      <c r="BU11" s="392">
        <v>4</v>
      </c>
      <c r="BV11" s="392">
        <v>4</v>
      </c>
      <c r="BW11" s="392">
        <v>0</v>
      </c>
      <c r="BX11" s="392">
        <v>18</v>
      </c>
      <c r="BY11" s="392">
        <v>18</v>
      </c>
      <c r="BZ11" s="392">
        <v>0</v>
      </c>
      <c r="CA11" s="393"/>
      <c r="CB11" s="393"/>
      <c r="CC11" s="393"/>
      <c r="CD11" s="393"/>
      <c r="CE11" s="392">
        <v>1</v>
      </c>
      <c r="CF11" s="393" t="s">
        <v>2230</v>
      </c>
      <c r="CG11" s="393"/>
      <c r="CH11" s="392">
        <v>102.194</v>
      </c>
      <c r="CI11" s="393" t="s">
        <v>2231</v>
      </c>
      <c r="CJ11" s="393"/>
      <c r="CK11" s="392">
        <v>106.611</v>
      </c>
      <c r="CL11" s="393" t="s">
        <v>2232</v>
      </c>
      <c r="CM11" s="393"/>
      <c r="CN11" s="392">
        <v>108.206</v>
      </c>
      <c r="CO11" s="393" t="s">
        <v>2233</v>
      </c>
      <c r="CP11" s="393"/>
      <c r="CQ11" s="392">
        <v>108.961</v>
      </c>
      <c r="CR11" s="393" t="s">
        <v>2234</v>
      </c>
      <c r="CS11" s="393"/>
      <c r="CT11" s="392">
        <v>107.47</v>
      </c>
      <c r="CU11" s="393" t="s">
        <v>2235</v>
      </c>
      <c r="CV11" s="393"/>
      <c r="CW11" s="392">
        <v>107.553</v>
      </c>
      <c r="CX11" s="393" t="s">
        <v>2236</v>
      </c>
      <c r="CY11" s="393"/>
      <c r="CZ11" s="392">
        <v>109.217</v>
      </c>
      <c r="DA11" s="393" t="s">
        <v>2237</v>
      </c>
      <c r="DB11" s="393"/>
      <c r="DC11" s="392">
        <v>110.994</v>
      </c>
      <c r="DD11" s="393" t="s">
        <v>2238</v>
      </c>
      <c r="DE11" s="393"/>
      <c r="DF11" s="392">
        <v>110.08199999999999</v>
      </c>
      <c r="DG11" s="393" t="s">
        <v>2239</v>
      </c>
      <c r="DH11" s="393"/>
      <c r="DI11" s="392">
        <v>111.354</v>
      </c>
      <c r="DJ11" s="393" t="s">
        <v>2240</v>
      </c>
      <c r="DK11" s="393"/>
      <c r="DL11" s="392">
        <v>115.154</v>
      </c>
      <c r="DM11" s="393" t="s">
        <v>2241</v>
      </c>
      <c r="DN11" s="393"/>
      <c r="DO11" s="392">
        <v>114.462</v>
      </c>
      <c r="DP11" s="393" t="s">
        <v>2242</v>
      </c>
      <c r="DQ11" s="393"/>
      <c r="DR11" s="392">
        <v>105.578</v>
      </c>
      <c r="DS11" s="393" t="s">
        <v>2243</v>
      </c>
      <c r="DT11" s="393"/>
      <c r="DU11" s="392">
        <v>69.459000000000003</v>
      </c>
      <c r="DV11" s="393" t="s">
        <v>2244</v>
      </c>
      <c r="DW11" s="393"/>
      <c r="DX11" s="392">
        <v>108.803</v>
      </c>
      <c r="DY11" s="393" t="s">
        <v>2245</v>
      </c>
      <c r="DZ11" s="393"/>
      <c r="EA11" s="392">
        <v>111.63200000000001</v>
      </c>
      <c r="EB11" s="393" t="s">
        <v>2246</v>
      </c>
      <c r="EC11" s="393"/>
      <c r="ED11" s="392">
        <v>112.301</v>
      </c>
      <c r="EE11" s="393" t="s">
        <v>2247</v>
      </c>
      <c r="EF11" s="393"/>
      <c r="EG11" s="392">
        <v>112.245</v>
      </c>
      <c r="EH11" s="393" t="s">
        <v>2248</v>
      </c>
      <c r="EI11" s="393"/>
      <c r="EJ11" s="392">
        <v>113.623</v>
      </c>
      <c r="EK11" s="393" t="s">
        <v>2249</v>
      </c>
      <c r="EL11" s="393"/>
      <c r="EM11" s="392">
        <v>113.901</v>
      </c>
      <c r="EN11" s="393" t="s">
        <v>2250</v>
      </c>
      <c r="EO11" s="393"/>
      <c r="EP11" s="392">
        <v>116.193</v>
      </c>
      <c r="EQ11" s="393" t="s">
        <v>2251</v>
      </c>
      <c r="ER11" s="393"/>
      <c r="ES11" s="393" t="s">
        <v>2252</v>
      </c>
      <c r="ET11" s="393"/>
      <c r="EU11" s="393"/>
      <c r="EV11" s="393"/>
      <c r="EW11" s="393"/>
      <c r="EX11" s="393"/>
      <c r="EY11" s="393"/>
      <c r="EZ11" s="393"/>
      <c r="FA11" s="393"/>
      <c r="FB11" s="393"/>
      <c r="FC11" s="393"/>
      <c r="FD11" s="393"/>
      <c r="FE11" s="393"/>
      <c r="FF11" s="393"/>
      <c r="FG11" s="393"/>
      <c r="FH11" s="393"/>
      <c r="FI11" s="393"/>
      <c r="FJ11" s="393"/>
      <c r="FK11" s="393"/>
      <c r="FL11" s="393"/>
      <c r="FM11" s="393"/>
      <c r="FN11" s="393"/>
      <c r="FO11" s="393"/>
      <c r="FP11" s="393"/>
      <c r="FQ11" s="393"/>
      <c r="FR11" s="393"/>
      <c r="FS11" s="393"/>
      <c r="FT11" s="393"/>
      <c r="FU11" s="393"/>
      <c r="FV11" s="393"/>
      <c r="FW11" s="393"/>
      <c r="FX11" s="393"/>
      <c r="FY11" s="393"/>
      <c r="FZ11" s="393"/>
      <c r="GA11" s="393"/>
      <c r="GB11" s="393"/>
      <c r="GC11" s="393"/>
      <c r="GD11" s="393"/>
      <c r="GE11" s="393"/>
      <c r="GF11" s="393"/>
      <c r="GG11" s="393"/>
      <c r="GH11" s="393"/>
      <c r="GI11" s="393"/>
      <c r="GJ11" s="393"/>
      <c r="GK11" s="393"/>
      <c r="GL11" s="393"/>
      <c r="GM11" s="393"/>
      <c r="GN11" s="393"/>
      <c r="GO11" s="393"/>
      <c r="GP11" s="393"/>
      <c r="GQ11" s="393"/>
      <c r="GR11" s="393"/>
      <c r="GS11" s="393"/>
      <c r="GT11" s="393"/>
      <c r="GU11" s="393"/>
      <c r="GV11" s="393"/>
      <c r="GW11" s="393"/>
      <c r="GX11" s="393"/>
      <c r="GY11" s="393"/>
      <c r="GZ11" s="393"/>
      <c r="HA11" s="393"/>
      <c r="HB11" s="393"/>
      <c r="HC11" s="393"/>
      <c r="HD11" s="393"/>
      <c r="HE11" s="393"/>
      <c r="HF11" s="393"/>
      <c r="HG11" s="393"/>
      <c r="HH11" s="393"/>
      <c r="HI11" s="393"/>
      <c r="HJ11" s="393"/>
      <c r="HK11" s="393"/>
      <c r="HL11" s="393"/>
      <c r="HM11" s="393"/>
      <c r="HN11" s="393"/>
      <c r="HO11" s="393"/>
      <c r="HP11" s="393"/>
      <c r="HQ11" s="393"/>
      <c r="HR11" s="393"/>
      <c r="HS11" s="393"/>
      <c r="HT11" s="393"/>
      <c r="HU11" s="393"/>
      <c r="HV11" s="393"/>
      <c r="HW11" s="393"/>
      <c r="HX11" s="393"/>
      <c r="HY11" s="393"/>
      <c r="HZ11" s="393"/>
      <c r="IA11" s="393"/>
      <c r="IB11" s="393"/>
      <c r="IC11" s="393"/>
      <c r="ID11" s="393"/>
      <c r="IE11" s="393"/>
      <c r="IF11" s="393"/>
      <c r="IG11" s="393"/>
      <c r="IH11" s="393"/>
      <c r="II11" s="393"/>
      <c r="IJ11" s="393"/>
      <c r="IK11" s="393"/>
      <c r="IL11" s="393"/>
      <c r="IM11" s="393"/>
      <c r="IN11" s="393"/>
      <c r="IO11" s="393"/>
      <c r="IP11" s="393"/>
      <c r="IQ11" s="393"/>
      <c r="IR11" s="393"/>
      <c r="IS11" s="393"/>
      <c r="IT11" s="393"/>
      <c r="IU11" s="393"/>
      <c r="IV11" s="393"/>
      <c r="IW11" s="393"/>
      <c r="IX11" s="393"/>
      <c r="IY11" s="393"/>
      <c r="IZ11" s="393"/>
      <c r="JA11" s="393"/>
      <c r="JB11" s="393"/>
      <c r="JC11" s="393"/>
      <c r="JD11" s="393"/>
      <c r="JE11" s="393"/>
      <c r="JF11" s="393"/>
      <c r="JG11" s="393"/>
      <c r="JH11" s="393"/>
      <c r="JI11" s="393"/>
      <c r="JJ11" s="393"/>
      <c r="JK11" s="393"/>
      <c r="JL11" s="393"/>
      <c r="JM11" s="393"/>
      <c r="JN11" s="393"/>
      <c r="JO11" s="393"/>
      <c r="JP11" s="393"/>
      <c r="JQ11" s="393"/>
      <c r="JR11" s="393"/>
      <c r="JS11" s="393"/>
      <c r="JT11" s="393"/>
      <c r="JU11" s="393"/>
      <c r="JV11" s="393"/>
      <c r="JW11" s="393"/>
      <c r="JX11" s="393"/>
      <c r="JY11" s="393"/>
      <c r="JZ11" s="393"/>
      <c r="KA11" s="393"/>
      <c r="KB11" s="393"/>
      <c r="KC11" s="393"/>
      <c r="KD11" s="393"/>
      <c r="KE11" s="393"/>
      <c r="KF11" s="393"/>
      <c r="KG11" s="393"/>
      <c r="KH11" s="393"/>
      <c r="KI11" s="393"/>
      <c r="KJ11" s="393"/>
      <c r="KK11" s="393"/>
      <c r="KL11" s="393"/>
      <c r="KM11" s="393"/>
      <c r="KN11" s="393"/>
      <c r="KO11" s="393"/>
      <c r="KP11" s="393"/>
      <c r="KQ11" s="393"/>
      <c r="KR11" s="393"/>
      <c r="KS11" s="393"/>
      <c r="KT11" s="393"/>
      <c r="KU11" s="393"/>
      <c r="KV11" s="393"/>
      <c r="KW11" s="393"/>
      <c r="KX11" s="393"/>
      <c r="KY11" s="393"/>
      <c r="KZ11" s="393"/>
      <c r="LA11" s="393"/>
      <c r="LB11" s="393"/>
      <c r="LC11" s="393"/>
      <c r="LD11" s="393"/>
      <c r="LE11" s="393"/>
      <c r="LF11" s="393"/>
      <c r="LG11" s="393"/>
      <c r="LH11" s="393"/>
      <c r="LI11" s="393"/>
      <c r="LJ11" s="393"/>
      <c r="LK11" s="393"/>
      <c r="LL11" s="393"/>
      <c r="LM11" s="393"/>
      <c r="LN11" s="393"/>
      <c r="LO11" s="393"/>
      <c r="LP11" s="393"/>
      <c r="LQ11" s="393"/>
      <c r="LR11" s="393"/>
      <c r="LS11" s="393"/>
      <c r="LT11" s="393"/>
      <c r="LU11" s="393"/>
      <c r="LV11" s="393"/>
      <c r="LW11" s="393"/>
      <c r="LX11" s="393"/>
      <c r="LY11" s="393"/>
      <c r="LZ11" s="393"/>
      <c r="MA11" s="393"/>
      <c r="MB11" s="393"/>
      <c r="MC11" s="393"/>
      <c r="MD11" s="393"/>
      <c r="ME11" s="393"/>
      <c r="MF11" s="393"/>
      <c r="MG11" s="393"/>
      <c r="MH11" s="393"/>
      <c r="MI11" s="393"/>
      <c r="MJ11" s="393"/>
      <c r="MK11" s="393"/>
      <c r="ML11" s="393"/>
      <c r="MM11" s="393"/>
      <c r="MN11" s="393"/>
      <c r="MO11" s="393"/>
      <c r="MP11" s="393"/>
      <c r="MQ11" s="395"/>
    </row>
    <row r="12" spans="1:355" ht="13.15" customHeight="1" x14ac:dyDescent="0.2">
      <c r="A12" s="278">
        <f t="shared" si="15"/>
        <v>9</v>
      </c>
      <c r="B12" s="278">
        <f t="shared" si="16"/>
        <v>3</v>
      </c>
      <c r="C12" s="278">
        <f t="shared" si="17"/>
        <v>9</v>
      </c>
      <c r="D12" s="422">
        <f t="shared" si="18"/>
        <v>3</v>
      </c>
      <c r="E12" s="278">
        <f t="shared" si="19"/>
        <v>3</v>
      </c>
      <c r="F12" s="218" t="str">
        <f t="shared" si="20"/>
        <v>CI28250</v>
      </c>
      <c r="G12" s="219"/>
      <c r="H12" s="220" t="str">
        <f t="shared" si="21"/>
        <v>Richter Martin</v>
      </c>
      <c r="I12" s="408" t="str">
        <f t="shared" si="7"/>
        <v>PC Isartal-München</v>
      </c>
      <c r="J12" s="258"/>
      <c r="K12" s="257" t="str">
        <f t="shared" si="22"/>
        <v>911 (991) GT3 RS</v>
      </c>
      <c r="L12" s="12">
        <f t="shared" si="23"/>
        <v>22</v>
      </c>
      <c r="M12" s="256"/>
      <c r="N12" s="12"/>
      <c r="O12" s="12"/>
      <c r="P12" s="12"/>
      <c r="Q12" s="262">
        <f t="shared" si="24"/>
        <v>788</v>
      </c>
      <c r="R12">
        <f>VLOOKUP(A12,Grunddaten!$H$7:$I$56,2)</f>
        <v>43</v>
      </c>
      <c r="S12" s="244">
        <f t="shared" si="25"/>
        <v>9</v>
      </c>
      <c r="T12" s="283">
        <f>IF($J$1&gt;Grunddaten!$I$3,($J$1-Grunddaten!$I$3)*Grunddaten!$I$4,0)</f>
        <v>0</v>
      </c>
      <c r="U12" s="203">
        <f t="shared" si="26"/>
        <v>43</v>
      </c>
      <c r="V12" s="203" t="str">
        <f t="shared" si="27"/>
        <v/>
      </c>
      <c r="W12" s="203">
        <f t="shared" si="28"/>
        <v>0</v>
      </c>
      <c r="AA12" s="392">
        <v>9</v>
      </c>
      <c r="AB12" s="392">
        <v>41</v>
      </c>
      <c r="AC12" s="393"/>
      <c r="AD12" s="393"/>
      <c r="AE12" s="393"/>
      <c r="AF12" s="393"/>
      <c r="AG12" s="393"/>
      <c r="AH12" s="419" t="s">
        <v>305</v>
      </c>
      <c r="AI12" s="420">
        <v>3</v>
      </c>
      <c r="AJ12" s="393"/>
      <c r="AK12" s="393" t="s">
        <v>1430</v>
      </c>
      <c r="AL12" s="393" t="s">
        <v>1429</v>
      </c>
      <c r="AM12" s="419"/>
      <c r="AN12" s="419" t="s">
        <v>610</v>
      </c>
      <c r="AO12" s="419" t="s">
        <v>1064</v>
      </c>
      <c r="AP12" s="419" t="s">
        <v>641</v>
      </c>
      <c r="AQ12" s="393"/>
      <c r="AR12" s="393"/>
      <c r="AS12" s="393" t="s">
        <v>2463</v>
      </c>
      <c r="AT12" s="392">
        <v>3</v>
      </c>
      <c r="AU12" s="392">
        <v>9</v>
      </c>
      <c r="AV12" s="393"/>
      <c r="AW12" s="393"/>
      <c r="AX12" s="393"/>
      <c r="AY12" s="393"/>
      <c r="AZ12" s="393"/>
      <c r="BA12" s="393"/>
      <c r="BB12" s="393"/>
      <c r="BC12" s="393"/>
      <c r="BD12" s="393"/>
      <c r="BE12" s="393"/>
      <c r="BF12" s="393"/>
      <c r="BG12" s="393"/>
      <c r="BH12" s="393"/>
      <c r="BI12" s="393"/>
      <c r="BJ12" s="393"/>
      <c r="BK12" s="393"/>
      <c r="BL12" s="392">
        <v>788</v>
      </c>
      <c r="BM12" s="392">
        <v>783</v>
      </c>
      <c r="BN12" s="393" t="s">
        <v>2636</v>
      </c>
      <c r="BO12" s="392">
        <v>723</v>
      </c>
      <c r="BP12" s="392">
        <v>783</v>
      </c>
      <c r="BQ12" s="392">
        <v>22</v>
      </c>
      <c r="BR12" s="392">
        <v>18</v>
      </c>
      <c r="BS12" s="392">
        <v>18</v>
      </c>
      <c r="BT12" s="392">
        <v>0</v>
      </c>
      <c r="BU12" s="392">
        <v>8</v>
      </c>
      <c r="BV12" s="392">
        <v>8</v>
      </c>
      <c r="BW12" s="392">
        <v>0</v>
      </c>
      <c r="BX12" s="392">
        <v>18</v>
      </c>
      <c r="BY12" s="392">
        <v>18</v>
      </c>
      <c r="BZ12" s="392">
        <v>0</v>
      </c>
      <c r="CA12" s="393"/>
      <c r="CB12" s="393"/>
      <c r="CC12" s="393"/>
      <c r="CD12" s="393"/>
      <c r="CE12" s="392">
        <v>3</v>
      </c>
      <c r="CF12" s="393" t="s">
        <v>2637</v>
      </c>
      <c r="CG12" s="393"/>
      <c r="CH12" s="392">
        <v>136.31</v>
      </c>
      <c r="CI12" s="393" t="s">
        <v>2638</v>
      </c>
      <c r="CJ12" s="393"/>
      <c r="CK12" s="392">
        <v>132.82900000000001</v>
      </c>
      <c r="CL12" s="393" t="s">
        <v>2639</v>
      </c>
      <c r="CM12" s="393"/>
      <c r="CN12" s="392">
        <v>136.96899999999999</v>
      </c>
      <c r="CO12" s="393" t="s">
        <v>2640</v>
      </c>
      <c r="CP12" s="393"/>
      <c r="CQ12" s="392">
        <v>138.84700000000001</v>
      </c>
      <c r="CR12" s="393" t="s">
        <v>2641</v>
      </c>
      <c r="CS12" s="393"/>
      <c r="CT12" s="392">
        <v>140.62200000000001</v>
      </c>
      <c r="CU12" s="393" t="s">
        <v>2104</v>
      </c>
      <c r="CV12" s="393"/>
      <c r="CW12" s="392">
        <v>139.81899999999999</v>
      </c>
      <c r="CX12" s="393" t="s">
        <v>2642</v>
      </c>
      <c r="CY12" s="393"/>
      <c r="CZ12" s="392">
        <v>137.273</v>
      </c>
      <c r="DA12" s="393" t="s">
        <v>2643</v>
      </c>
      <c r="DB12" s="393"/>
      <c r="DC12" s="392">
        <v>139.96299999999999</v>
      </c>
      <c r="DD12" s="393" t="s">
        <v>2644</v>
      </c>
      <c r="DE12" s="393"/>
      <c r="DF12" s="392">
        <v>137.376</v>
      </c>
      <c r="DG12" s="393" t="s">
        <v>2645</v>
      </c>
      <c r="DH12" s="393"/>
      <c r="DI12" s="392">
        <v>137.477</v>
      </c>
      <c r="DJ12" s="393" t="s">
        <v>2646</v>
      </c>
      <c r="DK12" s="393"/>
      <c r="DL12" s="392">
        <v>131.29599999999999</v>
      </c>
      <c r="DM12" s="393" t="s">
        <v>2647</v>
      </c>
      <c r="DN12" s="393"/>
      <c r="DO12" s="392">
        <v>79.367999999999995</v>
      </c>
      <c r="DP12" s="393" t="s">
        <v>2648</v>
      </c>
      <c r="DQ12" s="393"/>
      <c r="DR12" s="392">
        <v>139.833</v>
      </c>
      <c r="DS12" s="393" t="s">
        <v>2649</v>
      </c>
      <c r="DT12" s="393"/>
      <c r="DU12" s="392">
        <v>137.83799999999999</v>
      </c>
      <c r="DV12" s="393" t="s">
        <v>2650</v>
      </c>
      <c r="DW12" s="393"/>
      <c r="DX12" s="392">
        <v>138.363</v>
      </c>
      <c r="DY12" s="393" t="s">
        <v>2651</v>
      </c>
      <c r="DZ12" s="393"/>
      <c r="EA12" s="392">
        <v>136.04599999999999</v>
      </c>
      <c r="EB12" s="393" t="s">
        <v>2652</v>
      </c>
      <c r="EC12" s="393"/>
      <c r="ED12" s="392">
        <v>136.75700000000001</v>
      </c>
      <c r="EE12" s="393" t="s">
        <v>2653</v>
      </c>
      <c r="EF12" s="393"/>
      <c r="EG12" s="392">
        <v>135.26900000000001</v>
      </c>
      <c r="EH12" s="393" t="s">
        <v>2654</v>
      </c>
      <c r="EI12" s="393"/>
      <c r="EJ12" s="392">
        <v>135.066</v>
      </c>
      <c r="EK12" s="393" t="s">
        <v>2655</v>
      </c>
      <c r="EL12" s="393"/>
      <c r="EM12" s="392">
        <v>135.72900000000001</v>
      </c>
      <c r="EN12" s="393" t="s">
        <v>2656</v>
      </c>
      <c r="EO12" s="393"/>
      <c r="EP12" s="392">
        <v>135.16300000000001</v>
      </c>
      <c r="EQ12" s="393" t="s">
        <v>2657</v>
      </c>
      <c r="ER12" s="393"/>
      <c r="ES12" s="393" t="s">
        <v>2658</v>
      </c>
      <c r="ET12" s="393"/>
      <c r="EU12" s="393"/>
      <c r="EV12" s="393"/>
      <c r="EW12" s="393"/>
      <c r="EX12" s="393"/>
      <c r="EY12" s="393"/>
      <c r="EZ12" s="393"/>
      <c r="FA12" s="393"/>
      <c r="FB12" s="393"/>
      <c r="FC12" s="393"/>
      <c r="FD12" s="393"/>
      <c r="FE12" s="393"/>
      <c r="FF12" s="393"/>
      <c r="FG12" s="393"/>
      <c r="FH12" s="393"/>
      <c r="FI12" s="393"/>
      <c r="FJ12" s="393"/>
      <c r="FK12" s="393"/>
      <c r="FL12" s="393"/>
      <c r="FM12" s="393"/>
      <c r="FN12" s="393"/>
      <c r="FO12" s="393"/>
      <c r="FP12" s="393"/>
      <c r="FQ12" s="393"/>
      <c r="FR12" s="393"/>
      <c r="FS12" s="393"/>
      <c r="FT12" s="393"/>
      <c r="FU12" s="393"/>
      <c r="FV12" s="393"/>
      <c r="FW12" s="393"/>
      <c r="FX12" s="393"/>
      <c r="FY12" s="393"/>
      <c r="FZ12" s="393"/>
      <c r="GA12" s="393"/>
      <c r="GB12" s="393"/>
      <c r="GC12" s="393"/>
      <c r="GD12" s="393"/>
      <c r="GE12" s="393"/>
      <c r="GF12" s="393"/>
      <c r="GG12" s="393"/>
      <c r="GH12" s="393"/>
      <c r="GI12" s="393"/>
      <c r="GJ12" s="393"/>
      <c r="GK12" s="393"/>
      <c r="GL12" s="393"/>
      <c r="GM12" s="393"/>
      <c r="GN12" s="393"/>
      <c r="GO12" s="393"/>
      <c r="GP12" s="393"/>
      <c r="GQ12" s="393"/>
      <c r="GR12" s="393"/>
      <c r="GS12" s="393"/>
      <c r="GT12" s="393"/>
      <c r="GU12" s="393"/>
      <c r="GV12" s="393"/>
      <c r="GW12" s="393"/>
      <c r="GX12" s="393"/>
      <c r="GY12" s="393"/>
      <c r="GZ12" s="393"/>
      <c r="HA12" s="393"/>
      <c r="HB12" s="393"/>
      <c r="HC12" s="393"/>
      <c r="HD12" s="393"/>
      <c r="HE12" s="393"/>
      <c r="HF12" s="393"/>
      <c r="HG12" s="393"/>
      <c r="HH12" s="393"/>
      <c r="HI12" s="393"/>
      <c r="HJ12" s="393"/>
      <c r="HK12" s="393"/>
      <c r="HL12" s="393"/>
      <c r="HM12" s="393"/>
      <c r="HN12" s="393"/>
      <c r="HO12" s="393"/>
      <c r="HP12" s="393"/>
      <c r="HQ12" s="393"/>
      <c r="HR12" s="393"/>
      <c r="HS12" s="393"/>
      <c r="HT12" s="393"/>
      <c r="HU12" s="393"/>
      <c r="HV12" s="393"/>
      <c r="HW12" s="393"/>
      <c r="HX12" s="393"/>
      <c r="HY12" s="393"/>
      <c r="HZ12" s="393"/>
      <c r="IA12" s="393"/>
      <c r="IB12" s="393"/>
      <c r="IC12" s="393"/>
      <c r="ID12" s="393"/>
      <c r="IE12" s="393"/>
      <c r="IF12" s="393"/>
      <c r="IG12" s="393"/>
      <c r="IH12" s="393"/>
      <c r="II12" s="393"/>
      <c r="IJ12" s="393"/>
      <c r="IK12" s="393"/>
      <c r="IL12" s="393"/>
      <c r="IM12" s="393"/>
      <c r="IN12" s="393"/>
      <c r="IO12" s="393"/>
      <c r="IP12" s="393"/>
      <c r="IQ12" s="393"/>
      <c r="IR12" s="393"/>
      <c r="IS12" s="393"/>
      <c r="IT12" s="393"/>
      <c r="IU12" s="393"/>
      <c r="IV12" s="393"/>
      <c r="IW12" s="393"/>
      <c r="IX12" s="393"/>
      <c r="IY12" s="393"/>
      <c r="IZ12" s="393"/>
      <c r="JA12" s="393"/>
      <c r="JB12" s="393"/>
      <c r="JC12" s="393"/>
      <c r="JD12" s="393"/>
      <c r="JE12" s="393"/>
      <c r="JF12" s="393"/>
      <c r="JG12" s="393"/>
      <c r="JH12" s="393"/>
      <c r="JI12" s="393"/>
      <c r="JJ12" s="393"/>
      <c r="JK12" s="393"/>
      <c r="JL12" s="393"/>
      <c r="JM12" s="393"/>
      <c r="JN12" s="393"/>
      <c r="JO12" s="393"/>
      <c r="JP12" s="393"/>
      <c r="JQ12" s="393"/>
      <c r="JR12" s="393"/>
      <c r="JS12" s="393"/>
      <c r="JT12" s="393"/>
      <c r="JU12" s="393"/>
      <c r="JV12" s="393"/>
      <c r="JW12" s="393"/>
      <c r="JX12" s="393"/>
      <c r="JY12" s="393"/>
      <c r="JZ12" s="393"/>
      <c r="KA12" s="393"/>
      <c r="KB12" s="393"/>
      <c r="KC12" s="393"/>
      <c r="KD12" s="393"/>
      <c r="KE12" s="393"/>
      <c r="KF12" s="393"/>
      <c r="KG12" s="393"/>
      <c r="KH12" s="393"/>
      <c r="KI12" s="393"/>
      <c r="KJ12" s="393"/>
      <c r="KK12" s="393"/>
      <c r="KL12" s="393"/>
      <c r="KM12" s="393"/>
      <c r="KN12" s="393"/>
      <c r="KO12" s="393"/>
      <c r="KP12" s="393"/>
      <c r="KQ12" s="393"/>
      <c r="KR12" s="393"/>
      <c r="KS12" s="393"/>
      <c r="KT12" s="393"/>
      <c r="KU12" s="393"/>
      <c r="KV12" s="393"/>
      <c r="KW12" s="393"/>
      <c r="KX12" s="393"/>
      <c r="KY12" s="393"/>
      <c r="KZ12" s="393"/>
      <c r="LA12" s="393"/>
      <c r="LB12" s="393"/>
      <c r="LC12" s="393"/>
      <c r="LD12" s="393"/>
      <c r="LE12" s="393"/>
      <c r="LF12" s="393"/>
      <c r="LG12" s="393"/>
      <c r="LH12" s="393"/>
      <c r="LI12" s="393"/>
      <c r="LJ12" s="393"/>
      <c r="LK12" s="393"/>
      <c r="LL12" s="393"/>
      <c r="LM12" s="393"/>
      <c r="LN12" s="393"/>
      <c r="LO12" s="393"/>
      <c r="LP12" s="393"/>
      <c r="LQ12" s="393"/>
      <c r="LR12" s="393"/>
      <c r="LS12" s="393"/>
      <c r="LT12" s="393"/>
      <c r="LU12" s="393"/>
      <c r="LV12" s="393"/>
      <c r="LW12" s="393"/>
      <c r="LX12" s="393"/>
      <c r="LY12" s="393"/>
      <c r="LZ12" s="393"/>
      <c r="MA12" s="393"/>
      <c r="MB12" s="393"/>
      <c r="MC12" s="393"/>
      <c r="MD12" s="393"/>
      <c r="ME12" s="393"/>
      <c r="MF12" s="393"/>
      <c r="MG12" s="393"/>
      <c r="MH12" s="393"/>
      <c r="MI12" s="393"/>
      <c r="MJ12" s="393"/>
      <c r="MK12" s="393"/>
      <c r="ML12" s="393"/>
      <c r="MM12" s="393"/>
      <c r="MN12" s="393"/>
      <c r="MO12" s="393"/>
      <c r="MP12" s="393"/>
      <c r="MQ12" s="395"/>
    </row>
    <row r="13" spans="1:355" ht="13.15" customHeight="1" x14ac:dyDescent="0.2">
      <c r="A13" s="278">
        <f t="shared" si="15"/>
        <v>10</v>
      </c>
      <c r="B13" s="278">
        <f t="shared" si="16"/>
        <v>4</v>
      </c>
      <c r="C13" s="278">
        <f t="shared" si="17"/>
        <v>10</v>
      </c>
      <c r="D13" s="422">
        <f t="shared" si="18"/>
        <v>3</v>
      </c>
      <c r="E13" s="278">
        <f t="shared" si="19"/>
        <v>3</v>
      </c>
      <c r="F13" s="218" t="str">
        <f t="shared" si="20"/>
        <v>CI27314</v>
      </c>
      <c r="G13" s="219"/>
      <c r="H13" s="220" t="str">
        <f t="shared" si="21"/>
        <v>Kirschner Bert</v>
      </c>
      <c r="I13" s="408" t="str">
        <f t="shared" si="7"/>
        <v>PC Inntal</v>
      </c>
      <c r="J13" s="258"/>
      <c r="K13" s="257" t="str">
        <f t="shared" si="22"/>
        <v>911 (991) GT3 RS</v>
      </c>
      <c r="L13" s="12">
        <f t="shared" si="23"/>
        <v>28</v>
      </c>
      <c r="M13" s="256"/>
      <c r="N13" s="12"/>
      <c r="O13" s="12"/>
      <c r="P13" s="12"/>
      <c r="Q13" s="262">
        <f t="shared" si="24"/>
        <v>1302</v>
      </c>
      <c r="R13">
        <f>VLOOKUP(A13,Grunddaten!$H$7:$I$56,2)</f>
        <v>40</v>
      </c>
      <c r="S13" s="244">
        <f t="shared" si="25"/>
        <v>9</v>
      </c>
      <c r="T13" s="283">
        <f>IF($J$1&gt;Grunddaten!$I$3,($J$1-Grunddaten!$I$3)*Grunddaten!$I$4,0)</f>
        <v>0</v>
      </c>
      <c r="U13" s="203">
        <f t="shared" si="26"/>
        <v>40</v>
      </c>
      <c r="V13" s="203" t="str">
        <f t="shared" si="27"/>
        <v/>
      </c>
      <c r="W13" s="203">
        <f t="shared" si="28"/>
        <v>0</v>
      </c>
      <c r="AA13" s="396">
        <v>10</v>
      </c>
      <c r="AB13" s="396">
        <v>42</v>
      </c>
      <c r="AC13" s="397"/>
      <c r="AD13" s="397"/>
      <c r="AE13" s="397"/>
      <c r="AF13" s="397"/>
      <c r="AG13" s="397"/>
      <c r="AH13" s="417" t="s">
        <v>305</v>
      </c>
      <c r="AI13" s="423">
        <v>3</v>
      </c>
      <c r="AJ13" s="397"/>
      <c r="AK13" s="417" t="s">
        <v>1191</v>
      </c>
      <c r="AL13" s="397" t="s">
        <v>1190</v>
      </c>
      <c r="AM13" s="397" t="s">
        <v>1192</v>
      </c>
      <c r="AN13" s="417" t="s">
        <v>364</v>
      </c>
      <c r="AO13" s="417" t="s">
        <v>904</v>
      </c>
      <c r="AP13" s="397" t="s">
        <v>641</v>
      </c>
      <c r="AQ13" s="397"/>
      <c r="AR13" s="397"/>
      <c r="AS13" s="397" t="s">
        <v>2463</v>
      </c>
      <c r="AT13" s="396">
        <v>4</v>
      </c>
      <c r="AU13" s="396">
        <v>10</v>
      </c>
      <c r="AV13" s="397"/>
      <c r="AW13" s="397"/>
      <c r="AX13" s="397"/>
      <c r="AY13" s="397"/>
      <c r="AZ13" s="397"/>
      <c r="BA13" s="397"/>
      <c r="BB13" s="397"/>
      <c r="BC13" s="397"/>
      <c r="BD13" s="397"/>
      <c r="BE13" s="397"/>
      <c r="BF13" s="397"/>
      <c r="BG13" s="397"/>
      <c r="BH13" s="397"/>
      <c r="BI13" s="397"/>
      <c r="BJ13" s="397"/>
      <c r="BK13" s="397"/>
      <c r="BL13" s="396">
        <v>1302</v>
      </c>
      <c r="BM13" s="396">
        <v>1297</v>
      </c>
      <c r="BN13" s="397" t="s">
        <v>2659</v>
      </c>
      <c r="BO13" s="396">
        <v>1237</v>
      </c>
      <c r="BP13" s="396">
        <v>1297</v>
      </c>
      <c r="BQ13" s="396">
        <v>28</v>
      </c>
      <c r="BR13" s="396">
        <v>18</v>
      </c>
      <c r="BS13" s="396">
        <v>18</v>
      </c>
      <c r="BT13" s="396">
        <v>0</v>
      </c>
      <c r="BU13" s="396">
        <v>8</v>
      </c>
      <c r="BV13" s="396">
        <v>8</v>
      </c>
      <c r="BW13" s="396">
        <v>0</v>
      </c>
      <c r="BX13" s="396">
        <v>18</v>
      </c>
      <c r="BY13" s="396">
        <v>18</v>
      </c>
      <c r="BZ13" s="396">
        <v>0</v>
      </c>
      <c r="CA13" s="397"/>
      <c r="CB13" s="397"/>
      <c r="CC13" s="397"/>
      <c r="CD13" s="397"/>
      <c r="CE13" s="396">
        <v>3</v>
      </c>
      <c r="CF13" s="397" t="s">
        <v>2660</v>
      </c>
      <c r="CG13" s="397"/>
      <c r="CH13" s="396">
        <v>132.95099999999999</v>
      </c>
      <c r="CI13" s="397" t="s">
        <v>2661</v>
      </c>
      <c r="CJ13" s="397"/>
      <c r="CK13" s="396">
        <v>136.23099999999999</v>
      </c>
      <c r="CL13" s="397" t="s">
        <v>2662</v>
      </c>
      <c r="CM13" s="397"/>
      <c r="CN13" s="396">
        <v>142.846</v>
      </c>
      <c r="CO13" s="397" t="s">
        <v>2663</v>
      </c>
      <c r="CP13" s="397"/>
      <c r="CQ13" s="396">
        <v>141.74799999999999</v>
      </c>
      <c r="CR13" s="397" t="s">
        <v>2664</v>
      </c>
      <c r="CS13" s="397"/>
      <c r="CT13" s="396">
        <v>143.66900000000001</v>
      </c>
      <c r="CU13" s="397" t="s">
        <v>2665</v>
      </c>
      <c r="CV13" s="397"/>
      <c r="CW13" s="396">
        <v>144.03100000000001</v>
      </c>
      <c r="CX13" s="397" t="s">
        <v>2666</v>
      </c>
      <c r="CY13" s="397"/>
      <c r="CZ13" s="396">
        <v>146.505</v>
      </c>
      <c r="DA13" s="397" t="s">
        <v>2667</v>
      </c>
      <c r="DB13" s="397"/>
      <c r="DC13" s="396">
        <v>143.39400000000001</v>
      </c>
      <c r="DD13" s="397" t="s">
        <v>2668</v>
      </c>
      <c r="DE13" s="397"/>
      <c r="DF13" s="396">
        <v>140.28200000000001</v>
      </c>
      <c r="DG13" s="397" t="s">
        <v>2669</v>
      </c>
      <c r="DH13" s="397"/>
      <c r="DI13" s="396">
        <v>144.41300000000001</v>
      </c>
      <c r="DJ13" s="397" t="s">
        <v>2670</v>
      </c>
      <c r="DK13" s="397"/>
      <c r="DL13" s="396">
        <v>145.345</v>
      </c>
      <c r="DM13" s="397" t="s">
        <v>2671</v>
      </c>
      <c r="DN13" s="397"/>
      <c r="DO13" s="396">
        <v>146.62799999999999</v>
      </c>
      <c r="DP13" s="397" t="s">
        <v>2672</v>
      </c>
      <c r="DQ13" s="397"/>
      <c r="DR13" s="396">
        <v>142.971</v>
      </c>
      <c r="DS13" s="397" t="s">
        <v>2673</v>
      </c>
      <c r="DT13" s="397"/>
      <c r="DU13" s="396">
        <v>144.452</v>
      </c>
      <c r="DV13" s="397" t="s">
        <v>2674</v>
      </c>
      <c r="DW13" s="397"/>
      <c r="DX13" s="396">
        <v>136.005</v>
      </c>
      <c r="DY13" s="397" t="s">
        <v>2675</v>
      </c>
      <c r="DZ13" s="397"/>
      <c r="EA13" s="396">
        <v>83.43</v>
      </c>
      <c r="EB13" s="397" t="s">
        <v>2676</v>
      </c>
      <c r="EC13" s="397"/>
      <c r="ED13" s="396">
        <v>144.17599999999999</v>
      </c>
      <c r="EE13" s="397" t="s">
        <v>2677</v>
      </c>
      <c r="EF13" s="397"/>
      <c r="EG13" s="396">
        <v>143.10300000000001</v>
      </c>
      <c r="EH13" s="397" t="s">
        <v>2678</v>
      </c>
      <c r="EI13" s="397"/>
      <c r="EJ13" s="396">
        <v>144.251</v>
      </c>
      <c r="EK13" s="397" t="s">
        <v>2679</v>
      </c>
      <c r="EL13" s="397"/>
      <c r="EM13" s="396">
        <v>142.917</v>
      </c>
      <c r="EN13" s="397" t="s">
        <v>2680</v>
      </c>
      <c r="EO13" s="397"/>
      <c r="EP13" s="396">
        <v>142.399</v>
      </c>
      <c r="EQ13" s="397" t="s">
        <v>2681</v>
      </c>
      <c r="ER13" s="397"/>
      <c r="ES13" s="397" t="s">
        <v>2682</v>
      </c>
      <c r="ET13" s="397" t="s">
        <v>2683</v>
      </c>
      <c r="EU13" s="397"/>
      <c r="EV13" s="397" t="s">
        <v>2684</v>
      </c>
      <c r="EW13" s="397" t="s">
        <v>2685</v>
      </c>
      <c r="EX13" s="397"/>
      <c r="EY13" s="397" t="s">
        <v>2686</v>
      </c>
      <c r="EZ13" s="397" t="s">
        <v>2687</v>
      </c>
      <c r="FA13" s="397"/>
      <c r="FB13" s="397" t="s">
        <v>2688</v>
      </c>
      <c r="FC13" s="397" t="s">
        <v>2689</v>
      </c>
      <c r="FD13" s="397"/>
      <c r="FE13" s="397" t="s">
        <v>2690</v>
      </c>
      <c r="FF13" s="397" t="s">
        <v>2691</v>
      </c>
      <c r="FG13" s="397"/>
      <c r="FH13" s="397" t="s">
        <v>2692</v>
      </c>
      <c r="FI13" s="397" t="s">
        <v>2693</v>
      </c>
      <c r="FJ13" s="397"/>
      <c r="FK13" s="397" t="s">
        <v>2694</v>
      </c>
      <c r="FL13" s="397"/>
      <c r="FM13" s="397"/>
      <c r="FN13" s="397"/>
      <c r="FO13" s="397"/>
      <c r="FP13" s="397"/>
      <c r="FQ13" s="397"/>
      <c r="FR13" s="397"/>
      <c r="FS13" s="397"/>
      <c r="FT13" s="397"/>
      <c r="FU13" s="397"/>
      <c r="FV13" s="397"/>
      <c r="FW13" s="397"/>
      <c r="FX13" s="397"/>
      <c r="FY13" s="397"/>
      <c r="FZ13" s="397"/>
      <c r="GA13" s="397"/>
      <c r="GB13" s="397"/>
      <c r="GC13" s="397"/>
      <c r="GD13" s="397"/>
      <c r="GE13" s="397"/>
      <c r="GF13" s="397"/>
      <c r="GG13" s="397"/>
      <c r="GH13" s="397"/>
      <c r="GI13" s="397"/>
      <c r="GJ13" s="397"/>
      <c r="GK13" s="397"/>
      <c r="GL13" s="397"/>
      <c r="GM13" s="397"/>
      <c r="GN13" s="397"/>
      <c r="GO13" s="397"/>
      <c r="GP13" s="397"/>
      <c r="GQ13" s="397"/>
      <c r="GR13" s="397"/>
      <c r="GS13" s="397"/>
      <c r="GT13" s="397"/>
      <c r="GU13" s="397"/>
      <c r="GV13" s="397"/>
      <c r="GW13" s="397"/>
      <c r="GX13" s="397"/>
      <c r="GY13" s="397"/>
      <c r="GZ13" s="397"/>
      <c r="HA13" s="397"/>
      <c r="HB13" s="397"/>
      <c r="HC13" s="397"/>
      <c r="HD13" s="397"/>
      <c r="HE13" s="397"/>
      <c r="HF13" s="397"/>
      <c r="HG13" s="397"/>
      <c r="HH13" s="397"/>
      <c r="HI13" s="397"/>
      <c r="HJ13" s="397"/>
      <c r="HK13" s="397"/>
      <c r="HL13" s="397"/>
      <c r="HM13" s="397"/>
      <c r="HN13" s="397"/>
      <c r="HO13" s="397"/>
      <c r="HP13" s="397"/>
      <c r="HQ13" s="397"/>
      <c r="HR13" s="397"/>
      <c r="HS13" s="397"/>
      <c r="HT13" s="397"/>
      <c r="HU13" s="397"/>
      <c r="HV13" s="397"/>
      <c r="HW13" s="397"/>
      <c r="HX13" s="397"/>
      <c r="HY13" s="397"/>
      <c r="HZ13" s="397"/>
      <c r="IA13" s="397"/>
      <c r="IB13" s="397"/>
      <c r="IC13" s="397"/>
      <c r="ID13" s="397"/>
      <c r="IE13" s="397"/>
      <c r="IF13" s="397"/>
      <c r="IG13" s="397"/>
      <c r="IH13" s="397"/>
      <c r="II13" s="397"/>
      <c r="IJ13" s="397"/>
      <c r="IK13" s="397"/>
      <c r="IL13" s="397"/>
      <c r="IM13" s="397"/>
      <c r="IN13" s="397"/>
      <c r="IO13" s="397"/>
      <c r="IP13" s="397"/>
      <c r="IQ13" s="397"/>
      <c r="IR13" s="397"/>
      <c r="IS13" s="397"/>
      <c r="IT13" s="397"/>
      <c r="IU13" s="397"/>
      <c r="IV13" s="397"/>
      <c r="IW13" s="397"/>
      <c r="IX13" s="397"/>
      <c r="IY13" s="397"/>
      <c r="IZ13" s="397"/>
      <c r="JA13" s="397"/>
      <c r="JB13" s="397"/>
      <c r="JC13" s="397"/>
      <c r="JD13" s="397"/>
      <c r="JE13" s="397"/>
      <c r="JF13" s="397"/>
      <c r="JG13" s="397"/>
      <c r="JH13" s="397"/>
      <c r="JI13" s="397"/>
      <c r="JJ13" s="397"/>
      <c r="JK13" s="397"/>
      <c r="JL13" s="397"/>
      <c r="JM13" s="397"/>
      <c r="JN13" s="397"/>
      <c r="JO13" s="397"/>
      <c r="JP13" s="397"/>
      <c r="JQ13" s="397"/>
      <c r="JR13" s="397"/>
      <c r="JS13" s="397"/>
      <c r="JT13" s="397"/>
      <c r="JU13" s="397"/>
      <c r="JV13" s="397"/>
      <c r="JW13" s="397"/>
      <c r="JX13" s="397"/>
      <c r="JY13" s="397"/>
      <c r="JZ13" s="397"/>
      <c r="KA13" s="397"/>
      <c r="KB13" s="397"/>
      <c r="KC13" s="397"/>
      <c r="KD13" s="397"/>
      <c r="KE13" s="397"/>
      <c r="KF13" s="397"/>
      <c r="KG13" s="397"/>
      <c r="KH13" s="397"/>
      <c r="KI13" s="397"/>
      <c r="KJ13" s="397"/>
      <c r="KK13" s="397"/>
      <c r="KL13" s="397"/>
      <c r="KM13" s="397"/>
      <c r="KN13" s="397"/>
      <c r="KO13" s="397"/>
      <c r="KP13" s="397"/>
      <c r="KQ13" s="397"/>
      <c r="KR13" s="397"/>
      <c r="KS13" s="397"/>
      <c r="KT13" s="397"/>
      <c r="KU13" s="397"/>
      <c r="KV13" s="397"/>
      <c r="KW13" s="397"/>
      <c r="KX13" s="397"/>
      <c r="KY13" s="397"/>
      <c r="KZ13" s="397"/>
      <c r="LA13" s="397"/>
      <c r="LB13" s="397"/>
      <c r="LC13" s="397"/>
      <c r="LD13" s="397"/>
      <c r="LE13" s="397"/>
      <c r="LF13" s="397"/>
      <c r="LG13" s="397"/>
      <c r="LH13" s="397"/>
      <c r="LI13" s="397"/>
      <c r="LJ13" s="397"/>
      <c r="LK13" s="397"/>
      <c r="LL13" s="397"/>
      <c r="LM13" s="397"/>
      <c r="LN13" s="397"/>
      <c r="LO13" s="397"/>
      <c r="LP13" s="397"/>
      <c r="LQ13" s="397"/>
      <c r="LR13" s="397"/>
      <c r="LS13" s="397"/>
      <c r="LT13" s="397"/>
      <c r="LU13" s="397"/>
      <c r="LV13" s="397"/>
      <c r="LW13" s="397"/>
      <c r="LX13" s="397"/>
      <c r="LY13" s="397"/>
      <c r="LZ13" s="397"/>
      <c r="MA13" s="397"/>
      <c r="MB13" s="397"/>
      <c r="MC13" s="397"/>
      <c r="MD13" s="397"/>
      <c r="ME13" s="397"/>
      <c r="MF13" s="397"/>
      <c r="MG13" s="397"/>
      <c r="MH13" s="397"/>
      <c r="MI13" s="397"/>
      <c r="MJ13" s="397"/>
      <c r="MK13" s="397"/>
      <c r="ML13" s="397"/>
      <c r="MM13" s="397"/>
      <c r="MN13" s="397"/>
      <c r="MO13" s="397"/>
      <c r="MP13" s="397"/>
      <c r="MQ13" s="403"/>
    </row>
    <row r="14" spans="1:355" ht="13.15" customHeight="1" x14ac:dyDescent="0.2">
      <c r="A14" s="278">
        <f t="shared" si="15"/>
        <v>11</v>
      </c>
      <c r="B14" s="278">
        <f t="shared" si="16"/>
        <v>5</v>
      </c>
      <c r="C14" s="278">
        <f t="shared" si="17"/>
        <v>11</v>
      </c>
      <c r="D14" s="422">
        <f t="shared" si="18"/>
        <v>3</v>
      </c>
      <c r="E14" s="278">
        <f t="shared" si="19"/>
        <v>3</v>
      </c>
      <c r="F14" s="218" t="str">
        <f t="shared" si="20"/>
        <v>CH21360</v>
      </c>
      <c r="G14" s="219"/>
      <c r="H14" s="220" t="str">
        <f t="shared" si="21"/>
        <v>Stork Remo</v>
      </c>
      <c r="I14" s="408" t="str">
        <f t="shared" si="7"/>
        <v>PC Hamburg</v>
      </c>
      <c r="J14" s="258"/>
      <c r="K14" s="257" t="str">
        <f t="shared" si="22"/>
        <v>911 (991) GT3 RS</v>
      </c>
      <c r="L14" s="12">
        <f t="shared" si="23"/>
        <v>23</v>
      </c>
      <c r="M14" s="256"/>
      <c r="N14" s="12"/>
      <c r="O14" s="12"/>
      <c r="P14" s="12"/>
      <c r="Q14" s="262">
        <f t="shared" si="24"/>
        <v>1396</v>
      </c>
      <c r="R14">
        <f>VLOOKUP(A14,Grunddaten!$H$7:$I$56,2)</f>
        <v>39</v>
      </c>
      <c r="S14" s="244">
        <f t="shared" si="25"/>
        <v>9</v>
      </c>
      <c r="T14" s="283">
        <f>IF($J$1&gt;Grunddaten!$I$3,($J$1-Grunddaten!$I$3)*Grunddaten!$I$4,0)</f>
        <v>0</v>
      </c>
      <c r="U14" s="203">
        <f t="shared" si="26"/>
        <v>39</v>
      </c>
      <c r="V14" s="203" t="str">
        <f t="shared" si="27"/>
        <v/>
      </c>
      <c r="W14" s="203">
        <f t="shared" si="28"/>
        <v>0</v>
      </c>
      <c r="AA14" s="396">
        <v>11</v>
      </c>
      <c r="AB14" s="396">
        <v>36</v>
      </c>
      <c r="AC14" s="397" t="s">
        <v>2610</v>
      </c>
      <c r="AD14" s="397"/>
      <c r="AE14" s="397"/>
      <c r="AF14" s="397"/>
      <c r="AG14" s="397"/>
      <c r="AH14" s="417" t="s">
        <v>305</v>
      </c>
      <c r="AI14" s="423">
        <v>3</v>
      </c>
      <c r="AJ14" s="397"/>
      <c r="AK14" s="397" t="s">
        <v>1546</v>
      </c>
      <c r="AL14" s="397" t="s">
        <v>1545</v>
      </c>
      <c r="AM14" s="397" t="s">
        <v>1547</v>
      </c>
      <c r="AN14" s="397" t="s">
        <v>609</v>
      </c>
      <c r="AO14" s="397" t="s">
        <v>903</v>
      </c>
      <c r="AP14" s="397" t="s">
        <v>641</v>
      </c>
      <c r="AQ14" s="397"/>
      <c r="AR14" s="397"/>
      <c r="AS14" s="397" t="s">
        <v>2463</v>
      </c>
      <c r="AT14" s="396">
        <v>5</v>
      </c>
      <c r="AU14" s="396">
        <v>11</v>
      </c>
      <c r="AV14" s="397"/>
      <c r="AW14" s="397"/>
      <c r="AX14" s="397"/>
      <c r="AY14" s="397"/>
      <c r="AZ14" s="397"/>
      <c r="BA14" s="397"/>
      <c r="BB14" s="397"/>
      <c r="BC14" s="397"/>
      <c r="BD14" s="397"/>
      <c r="BE14" s="397"/>
      <c r="BF14" s="397"/>
      <c r="BG14" s="397"/>
      <c r="BH14" s="397"/>
      <c r="BI14" s="397"/>
      <c r="BJ14" s="397"/>
      <c r="BK14" s="397"/>
      <c r="BL14" s="396">
        <v>1396</v>
      </c>
      <c r="BM14" s="396">
        <v>1391</v>
      </c>
      <c r="BN14" s="397" t="s">
        <v>2611</v>
      </c>
      <c r="BO14" s="396">
        <v>1331</v>
      </c>
      <c r="BP14" s="396">
        <v>1391</v>
      </c>
      <c r="BQ14" s="396">
        <v>23</v>
      </c>
      <c r="BR14" s="396">
        <v>18</v>
      </c>
      <c r="BS14" s="396">
        <v>18</v>
      </c>
      <c r="BT14" s="396">
        <v>0</v>
      </c>
      <c r="BU14" s="396">
        <v>8</v>
      </c>
      <c r="BV14" s="396">
        <v>8</v>
      </c>
      <c r="BW14" s="396">
        <v>0</v>
      </c>
      <c r="BX14" s="396">
        <v>18</v>
      </c>
      <c r="BY14" s="396">
        <v>18</v>
      </c>
      <c r="BZ14" s="396">
        <v>0</v>
      </c>
      <c r="CA14" s="397"/>
      <c r="CB14" s="397"/>
      <c r="CC14" s="397"/>
      <c r="CD14" s="397"/>
      <c r="CE14" s="396">
        <v>3</v>
      </c>
      <c r="CF14" s="397" t="s">
        <v>2612</v>
      </c>
      <c r="CG14" s="397"/>
      <c r="CH14" s="396">
        <v>128.548</v>
      </c>
      <c r="CI14" s="397" t="s">
        <v>2613</v>
      </c>
      <c r="CJ14" s="397"/>
      <c r="CK14" s="396">
        <v>127.485</v>
      </c>
      <c r="CL14" s="397" t="s">
        <v>2614</v>
      </c>
      <c r="CM14" s="397"/>
      <c r="CN14" s="396">
        <v>126.65600000000001</v>
      </c>
      <c r="CO14" s="397" t="s">
        <v>2615</v>
      </c>
      <c r="CP14" s="397"/>
      <c r="CQ14" s="396">
        <v>129.09</v>
      </c>
      <c r="CR14" s="397" t="s">
        <v>2616</v>
      </c>
      <c r="CS14" s="397"/>
      <c r="CT14" s="396">
        <v>128.24600000000001</v>
      </c>
      <c r="CU14" s="397" t="s">
        <v>2617</v>
      </c>
      <c r="CV14" s="397"/>
      <c r="CW14" s="396">
        <v>129.244</v>
      </c>
      <c r="CX14" s="397" t="s">
        <v>2618</v>
      </c>
      <c r="CY14" s="397"/>
      <c r="CZ14" s="396">
        <v>130.75899999999999</v>
      </c>
      <c r="DA14" s="397" t="s">
        <v>2619</v>
      </c>
      <c r="DB14" s="397"/>
      <c r="DC14" s="396">
        <v>129.631</v>
      </c>
      <c r="DD14" s="397" t="s">
        <v>2620</v>
      </c>
      <c r="DE14" s="397"/>
      <c r="DF14" s="396">
        <v>129.06700000000001</v>
      </c>
      <c r="DG14" s="397" t="s">
        <v>2621</v>
      </c>
      <c r="DH14" s="397"/>
      <c r="DI14" s="396">
        <v>129.511</v>
      </c>
      <c r="DJ14" s="397" t="s">
        <v>2622</v>
      </c>
      <c r="DK14" s="397"/>
      <c r="DL14" s="396">
        <v>132.75800000000001</v>
      </c>
      <c r="DM14" s="397" t="s">
        <v>2623</v>
      </c>
      <c r="DN14" s="397"/>
      <c r="DO14" s="396">
        <v>130.23099999999999</v>
      </c>
      <c r="DP14" s="397" t="s">
        <v>2624</v>
      </c>
      <c r="DQ14" s="397"/>
      <c r="DR14" s="396">
        <v>121.119</v>
      </c>
      <c r="DS14" s="397" t="s">
        <v>2625</v>
      </c>
      <c r="DT14" s="397"/>
      <c r="DU14" s="396">
        <v>78.837000000000003</v>
      </c>
      <c r="DV14" s="397" t="s">
        <v>2084</v>
      </c>
      <c r="DW14" s="397"/>
      <c r="DX14" s="396">
        <v>129.05099999999999</v>
      </c>
      <c r="DY14" s="397" t="s">
        <v>2626</v>
      </c>
      <c r="DZ14" s="397"/>
      <c r="EA14" s="396">
        <v>132.63399999999999</v>
      </c>
      <c r="EB14" s="397" t="s">
        <v>2627</v>
      </c>
      <c r="EC14" s="397"/>
      <c r="ED14" s="396">
        <v>137.857</v>
      </c>
      <c r="EE14" s="397" t="s">
        <v>2628</v>
      </c>
      <c r="EF14" s="397"/>
      <c r="EG14" s="396">
        <v>137.114</v>
      </c>
      <c r="EH14" s="397" t="s">
        <v>2629</v>
      </c>
      <c r="EI14" s="397"/>
      <c r="EJ14" s="396">
        <v>135.83699999999999</v>
      </c>
      <c r="EK14" s="397" t="s">
        <v>2630</v>
      </c>
      <c r="EL14" s="397"/>
      <c r="EM14" s="396">
        <v>134.173</v>
      </c>
      <c r="EN14" s="397" t="s">
        <v>2631</v>
      </c>
      <c r="EO14" s="397"/>
      <c r="EP14" s="396">
        <v>134.816</v>
      </c>
      <c r="EQ14" s="397" t="s">
        <v>2632</v>
      </c>
      <c r="ER14" s="397"/>
      <c r="ES14" s="397" t="s">
        <v>2633</v>
      </c>
      <c r="ET14" s="397" t="s">
        <v>2634</v>
      </c>
      <c r="EU14" s="397"/>
      <c r="EV14" s="397" t="s">
        <v>2635</v>
      </c>
      <c r="EW14" s="397"/>
      <c r="EX14" s="397"/>
      <c r="EY14" s="397"/>
      <c r="EZ14" s="397"/>
      <c r="FA14" s="397"/>
      <c r="FB14" s="397"/>
      <c r="FC14" s="397"/>
      <c r="FD14" s="397"/>
      <c r="FE14" s="397"/>
      <c r="FF14" s="397"/>
      <c r="FG14" s="397"/>
      <c r="FH14" s="397"/>
      <c r="FI14" s="397"/>
      <c r="FJ14" s="397"/>
      <c r="FK14" s="397"/>
      <c r="FL14" s="397"/>
      <c r="FM14" s="397"/>
      <c r="FN14" s="397"/>
      <c r="FO14" s="397"/>
      <c r="FP14" s="397"/>
      <c r="FQ14" s="397"/>
      <c r="FR14" s="397"/>
      <c r="FS14" s="397"/>
      <c r="FT14" s="397"/>
      <c r="FU14" s="397"/>
      <c r="FV14" s="397"/>
      <c r="FW14" s="397"/>
      <c r="FX14" s="397"/>
      <c r="FY14" s="397"/>
      <c r="FZ14" s="397"/>
      <c r="GA14" s="397"/>
      <c r="GB14" s="397"/>
      <c r="GC14" s="397"/>
      <c r="GD14" s="397"/>
      <c r="GE14" s="397"/>
      <c r="GF14" s="397"/>
      <c r="GG14" s="397"/>
      <c r="GH14" s="397"/>
      <c r="GI14" s="397"/>
      <c r="GJ14" s="397"/>
      <c r="GK14" s="397"/>
      <c r="GL14" s="397"/>
      <c r="GM14" s="397"/>
      <c r="GN14" s="397"/>
      <c r="GO14" s="397"/>
      <c r="GP14" s="397"/>
      <c r="GQ14" s="397"/>
      <c r="GR14" s="397"/>
      <c r="GS14" s="397"/>
      <c r="GT14" s="397"/>
      <c r="GU14" s="397"/>
      <c r="GV14" s="397"/>
      <c r="GW14" s="397"/>
      <c r="GX14" s="397"/>
      <c r="GY14" s="397"/>
      <c r="GZ14" s="397"/>
      <c r="HA14" s="397"/>
      <c r="HB14" s="397"/>
      <c r="HC14" s="397"/>
      <c r="HD14" s="397"/>
      <c r="HE14" s="397"/>
      <c r="HF14" s="397"/>
      <c r="HG14" s="397"/>
      <c r="HH14" s="397"/>
      <c r="HI14" s="397"/>
      <c r="HJ14" s="397"/>
      <c r="HK14" s="397"/>
      <c r="HL14" s="397"/>
      <c r="HM14" s="397"/>
      <c r="HN14" s="397"/>
      <c r="HO14" s="397"/>
      <c r="HP14" s="397"/>
      <c r="HQ14" s="397"/>
      <c r="HR14" s="397"/>
      <c r="HS14" s="397"/>
      <c r="HT14" s="397"/>
      <c r="HU14" s="397"/>
      <c r="HV14" s="397"/>
      <c r="HW14" s="397"/>
      <c r="HX14" s="397"/>
      <c r="HY14" s="397"/>
      <c r="HZ14" s="397"/>
      <c r="IA14" s="397"/>
      <c r="IB14" s="397"/>
      <c r="IC14" s="397"/>
      <c r="ID14" s="397"/>
      <c r="IE14" s="397"/>
      <c r="IF14" s="397"/>
      <c r="IG14" s="397"/>
      <c r="IH14" s="397"/>
      <c r="II14" s="397"/>
      <c r="IJ14" s="397"/>
      <c r="IK14" s="397"/>
      <c r="IL14" s="397"/>
      <c r="IM14" s="397"/>
      <c r="IN14" s="397"/>
      <c r="IO14" s="397"/>
      <c r="IP14" s="397"/>
      <c r="IQ14" s="397"/>
      <c r="IR14" s="397"/>
      <c r="IS14" s="397"/>
      <c r="IT14" s="397"/>
      <c r="IU14" s="397"/>
      <c r="IV14" s="397"/>
      <c r="IW14" s="397"/>
      <c r="IX14" s="397"/>
      <c r="IY14" s="397"/>
      <c r="IZ14" s="397"/>
      <c r="JA14" s="397"/>
      <c r="JB14" s="397"/>
      <c r="JC14" s="397"/>
      <c r="JD14" s="397"/>
      <c r="JE14" s="397"/>
      <c r="JF14" s="397"/>
      <c r="JG14" s="397"/>
      <c r="JH14" s="397"/>
      <c r="JI14" s="397"/>
      <c r="JJ14" s="397"/>
      <c r="JK14" s="397"/>
      <c r="JL14" s="397"/>
      <c r="JM14" s="397"/>
      <c r="JN14" s="397"/>
      <c r="JO14" s="397"/>
      <c r="JP14" s="397"/>
      <c r="JQ14" s="397"/>
      <c r="JR14" s="397"/>
      <c r="JS14" s="397"/>
      <c r="JT14" s="397"/>
      <c r="JU14" s="397"/>
      <c r="JV14" s="397"/>
      <c r="JW14" s="397"/>
      <c r="JX14" s="397"/>
      <c r="JY14" s="397"/>
      <c r="JZ14" s="397"/>
      <c r="KA14" s="397"/>
      <c r="KB14" s="397"/>
      <c r="KC14" s="397"/>
      <c r="KD14" s="397"/>
      <c r="KE14" s="397"/>
      <c r="KF14" s="397"/>
      <c r="KG14" s="397"/>
      <c r="KH14" s="397"/>
      <c r="KI14" s="397"/>
      <c r="KJ14" s="397"/>
      <c r="KK14" s="397"/>
      <c r="KL14" s="397"/>
      <c r="KM14" s="397"/>
      <c r="KN14" s="397"/>
      <c r="KO14" s="397"/>
      <c r="KP14" s="397"/>
      <c r="KQ14" s="397"/>
      <c r="KR14" s="397"/>
      <c r="KS14" s="397"/>
      <c r="KT14" s="397"/>
      <c r="KU14" s="397"/>
      <c r="KV14" s="397"/>
      <c r="KW14" s="397"/>
      <c r="KX14" s="397"/>
      <c r="KY14" s="397"/>
      <c r="KZ14" s="397"/>
      <c r="LA14" s="397"/>
      <c r="LB14" s="397"/>
      <c r="LC14" s="397"/>
      <c r="LD14" s="397"/>
      <c r="LE14" s="397"/>
      <c r="LF14" s="397"/>
      <c r="LG14" s="397"/>
      <c r="LH14" s="397"/>
      <c r="LI14" s="397"/>
      <c r="LJ14" s="397"/>
      <c r="LK14" s="397"/>
      <c r="LL14" s="397"/>
      <c r="LM14" s="397"/>
      <c r="LN14" s="397"/>
      <c r="LO14" s="397"/>
      <c r="LP14" s="397"/>
      <c r="LQ14" s="397"/>
      <c r="LR14" s="397"/>
      <c r="LS14" s="397"/>
      <c r="LT14" s="397"/>
      <c r="LU14" s="397"/>
      <c r="LV14" s="397"/>
      <c r="LW14" s="397"/>
      <c r="LX14" s="397"/>
      <c r="LY14" s="397"/>
      <c r="LZ14" s="397"/>
      <c r="MA14" s="397"/>
      <c r="MB14" s="397"/>
      <c r="MC14" s="397"/>
      <c r="MD14" s="397"/>
      <c r="ME14" s="397"/>
      <c r="MF14" s="397"/>
      <c r="MG14" s="397"/>
      <c r="MH14" s="397"/>
      <c r="MI14" s="397"/>
      <c r="MJ14" s="397"/>
      <c r="MK14" s="397"/>
      <c r="ML14" s="397"/>
      <c r="MM14" s="397"/>
      <c r="MN14" s="397"/>
      <c r="MO14" s="397"/>
      <c r="MP14" s="397"/>
      <c r="MQ14" s="403"/>
    </row>
    <row r="15" spans="1:355" ht="13.15" customHeight="1" x14ac:dyDescent="0.2">
      <c r="A15" s="278">
        <f t="shared" si="15"/>
        <v>12</v>
      </c>
      <c r="B15" s="278">
        <f t="shared" si="16"/>
        <v>3</v>
      </c>
      <c r="C15" s="278">
        <f t="shared" si="17"/>
        <v>12</v>
      </c>
      <c r="D15" s="422">
        <f t="shared" si="18"/>
        <v>2</v>
      </c>
      <c r="E15" s="278">
        <f t="shared" si="19"/>
        <v>2</v>
      </c>
      <c r="F15" s="218" t="str">
        <f t="shared" si="20"/>
        <v>CS62493</v>
      </c>
      <c r="G15" s="219"/>
      <c r="H15" s="220" t="str">
        <f t="shared" si="21"/>
        <v>Petri Frank</v>
      </c>
      <c r="I15" s="408" t="str">
        <f t="shared" si="7"/>
        <v>PC Schwaben</v>
      </c>
      <c r="J15" s="258"/>
      <c r="K15" s="257" t="str">
        <f t="shared" si="22"/>
        <v>Cayman 718</v>
      </c>
      <c r="L15" s="12">
        <f t="shared" si="23"/>
        <v>26</v>
      </c>
      <c r="M15" s="256"/>
      <c r="N15" s="12"/>
      <c r="O15" s="12"/>
      <c r="P15" s="12"/>
      <c r="Q15" s="262">
        <f t="shared" si="24"/>
        <v>1841</v>
      </c>
      <c r="R15">
        <f>VLOOKUP(A15,Grunddaten!$H$7:$I$56,2)</f>
        <v>38</v>
      </c>
      <c r="S15" s="244">
        <f t="shared" si="25"/>
        <v>6</v>
      </c>
      <c r="T15" s="283">
        <f>IF($J$1&gt;Grunddaten!$I$3,($J$1-Grunddaten!$I$3)*Grunddaten!$I$4,0)</f>
        <v>0</v>
      </c>
      <c r="U15" s="203">
        <f t="shared" si="26"/>
        <v>38</v>
      </c>
      <c r="V15" s="203" t="str">
        <f t="shared" si="27"/>
        <v/>
      </c>
      <c r="W15" s="203">
        <f t="shared" si="28"/>
        <v>0</v>
      </c>
      <c r="AA15" s="396">
        <v>12</v>
      </c>
      <c r="AB15" s="396">
        <v>22</v>
      </c>
      <c r="AC15" s="397" t="s">
        <v>2320</v>
      </c>
      <c r="AD15" s="397"/>
      <c r="AE15" s="397"/>
      <c r="AF15" s="397"/>
      <c r="AG15" s="397"/>
      <c r="AH15" s="417" t="s">
        <v>305</v>
      </c>
      <c r="AI15" s="423">
        <v>2</v>
      </c>
      <c r="AJ15" s="397"/>
      <c r="AK15" s="397" t="s">
        <v>2321</v>
      </c>
      <c r="AL15" s="397" t="s">
        <v>2322</v>
      </c>
      <c r="AM15" s="397" t="s">
        <v>2323</v>
      </c>
      <c r="AN15" s="397" t="s">
        <v>398</v>
      </c>
      <c r="AO15" s="397" t="s">
        <v>2324</v>
      </c>
      <c r="AP15" s="397" t="s">
        <v>2325</v>
      </c>
      <c r="AQ15" s="397"/>
      <c r="AR15" s="397"/>
      <c r="AS15" s="397" t="s">
        <v>2287</v>
      </c>
      <c r="AT15" s="396">
        <v>3</v>
      </c>
      <c r="AU15" s="396">
        <v>12</v>
      </c>
      <c r="AV15" s="397"/>
      <c r="AW15" s="397"/>
      <c r="AX15" s="397"/>
      <c r="AY15" s="397"/>
      <c r="AZ15" s="397"/>
      <c r="BA15" s="397"/>
      <c r="BB15" s="397"/>
      <c r="BC15" s="397"/>
      <c r="BD15" s="397"/>
      <c r="BE15" s="397"/>
      <c r="BF15" s="397"/>
      <c r="BG15" s="397"/>
      <c r="BH15" s="397"/>
      <c r="BI15" s="397"/>
      <c r="BJ15" s="397"/>
      <c r="BK15" s="397"/>
      <c r="BL15" s="396">
        <v>1841</v>
      </c>
      <c r="BM15" s="396">
        <v>1836</v>
      </c>
      <c r="BN15" s="397" t="s">
        <v>2326</v>
      </c>
      <c r="BO15" s="396">
        <v>1836</v>
      </c>
      <c r="BP15" s="396">
        <v>1836</v>
      </c>
      <c r="BQ15" s="396">
        <v>26</v>
      </c>
      <c r="BR15" s="396">
        <v>18</v>
      </c>
      <c r="BS15" s="396">
        <v>18</v>
      </c>
      <c r="BT15" s="396">
        <v>0</v>
      </c>
      <c r="BU15" s="396">
        <v>6</v>
      </c>
      <c r="BV15" s="396">
        <v>6</v>
      </c>
      <c r="BW15" s="396">
        <v>0</v>
      </c>
      <c r="BX15" s="396">
        <v>18</v>
      </c>
      <c r="BY15" s="396">
        <v>18</v>
      </c>
      <c r="BZ15" s="396">
        <v>0</v>
      </c>
      <c r="CA15" s="397"/>
      <c r="CB15" s="397"/>
      <c r="CC15" s="397"/>
      <c r="CD15" s="397"/>
      <c r="CE15" s="396">
        <v>2</v>
      </c>
      <c r="CF15" s="397" t="s">
        <v>2327</v>
      </c>
      <c r="CG15" s="397"/>
      <c r="CH15" s="396">
        <v>122.214</v>
      </c>
      <c r="CI15" s="397" t="s">
        <v>2328</v>
      </c>
      <c r="CJ15" s="397"/>
      <c r="CK15" s="396">
        <v>124.02</v>
      </c>
      <c r="CL15" s="397" t="s">
        <v>2329</v>
      </c>
      <c r="CM15" s="397"/>
      <c r="CN15" s="396">
        <v>122.724</v>
      </c>
      <c r="CO15" s="397" t="s">
        <v>2330</v>
      </c>
      <c r="CP15" s="397"/>
      <c r="CQ15" s="396">
        <v>121.34099999999999</v>
      </c>
      <c r="CR15" s="397" t="s">
        <v>2331</v>
      </c>
      <c r="CS15" s="397"/>
      <c r="CT15" s="396">
        <v>123.63</v>
      </c>
      <c r="CU15" s="397" t="s">
        <v>2332</v>
      </c>
      <c r="CV15" s="397"/>
      <c r="CW15" s="396">
        <v>123.569</v>
      </c>
      <c r="CX15" s="397" t="s">
        <v>2333</v>
      </c>
      <c r="CY15" s="397"/>
      <c r="CZ15" s="396">
        <v>124.28700000000001</v>
      </c>
      <c r="DA15" s="397" t="s">
        <v>2334</v>
      </c>
      <c r="DB15" s="397"/>
      <c r="DC15" s="396">
        <v>122.93300000000001</v>
      </c>
      <c r="DD15" s="397" t="s">
        <v>2335</v>
      </c>
      <c r="DE15" s="397"/>
      <c r="DF15" s="396">
        <v>124.634</v>
      </c>
      <c r="DG15" s="397" t="s">
        <v>2336</v>
      </c>
      <c r="DH15" s="397"/>
      <c r="DI15" s="396">
        <v>123.76900000000001</v>
      </c>
      <c r="DJ15" s="397" t="s">
        <v>2337</v>
      </c>
      <c r="DK15" s="397"/>
      <c r="DL15" s="396">
        <v>123.85599999999999</v>
      </c>
      <c r="DM15" s="397" t="s">
        <v>2338</v>
      </c>
      <c r="DN15" s="397"/>
      <c r="DO15" s="396">
        <v>119.596</v>
      </c>
      <c r="DP15" s="397" t="s">
        <v>2339</v>
      </c>
      <c r="DQ15" s="397"/>
      <c r="DR15" s="396">
        <v>76.254999999999995</v>
      </c>
      <c r="DS15" s="397" t="s">
        <v>2340</v>
      </c>
      <c r="DT15" s="397"/>
      <c r="DU15" s="396">
        <v>130.73400000000001</v>
      </c>
      <c r="DV15" s="397" t="s">
        <v>2341</v>
      </c>
      <c r="DW15" s="397"/>
      <c r="DX15" s="396">
        <v>131.08799999999999</v>
      </c>
      <c r="DY15" s="397" t="s">
        <v>2342</v>
      </c>
      <c r="DZ15" s="397"/>
      <c r="EA15" s="396">
        <v>132.876</v>
      </c>
      <c r="EB15" s="397" t="s">
        <v>2343</v>
      </c>
      <c r="EC15" s="397"/>
      <c r="ED15" s="396">
        <v>129.57900000000001</v>
      </c>
      <c r="EE15" s="397" t="s">
        <v>2344</v>
      </c>
      <c r="EF15" s="397"/>
      <c r="EG15" s="396">
        <v>135.00200000000001</v>
      </c>
      <c r="EH15" s="397" t="s">
        <v>2345</v>
      </c>
      <c r="EI15" s="397"/>
      <c r="EJ15" s="396">
        <v>132.73699999999999</v>
      </c>
      <c r="EK15" s="397" t="s">
        <v>2346</v>
      </c>
      <c r="EL15" s="397"/>
      <c r="EM15" s="396">
        <v>135.04499999999999</v>
      </c>
      <c r="EN15" s="397" t="s">
        <v>2347</v>
      </c>
      <c r="EO15" s="397"/>
      <c r="EP15" s="396">
        <v>135.54300000000001</v>
      </c>
      <c r="EQ15" s="397" t="s">
        <v>2348</v>
      </c>
      <c r="ER15" s="397"/>
      <c r="ES15" s="397" t="s">
        <v>2349</v>
      </c>
      <c r="ET15" s="397" t="s">
        <v>2350</v>
      </c>
      <c r="EU15" s="397"/>
      <c r="EV15" s="397" t="s">
        <v>2351</v>
      </c>
      <c r="EW15" s="397" t="s">
        <v>2352</v>
      </c>
      <c r="EX15" s="397"/>
      <c r="EY15" s="397" t="s">
        <v>2353</v>
      </c>
      <c r="EZ15" s="397" t="s">
        <v>2354</v>
      </c>
      <c r="FA15" s="397"/>
      <c r="FB15" s="397" t="s">
        <v>2355</v>
      </c>
      <c r="FC15" s="397" t="s">
        <v>2356</v>
      </c>
      <c r="FD15" s="397"/>
      <c r="FE15" s="397" t="s">
        <v>2357</v>
      </c>
      <c r="FF15" s="397"/>
      <c r="FG15" s="397"/>
      <c r="FH15" s="397"/>
      <c r="FI15" s="397"/>
      <c r="FJ15" s="397"/>
      <c r="FK15" s="397"/>
      <c r="FL15" s="397"/>
      <c r="FM15" s="397"/>
      <c r="FN15" s="397"/>
      <c r="FO15" s="397"/>
      <c r="FP15" s="397"/>
      <c r="FQ15" s="397"/>
      <c r="FR15" s="397"/>
      <c r="FS15" s="397"/>
      <c r="FT15" s="397"/>
      <c r="FU15" s="397"/>
      <c r="FV15" s="397"/>
      <c r="FW15" s="397"/>
      <c r="FX15" s="397"/>
      <c r="FY15" s="397"/>
      <c r="FZ15" s="397"/>
      <c r="GA15" s="397"/>
      <c r="GB15" s="397"/>
      <c r="GC15" s="397"/>
      <c r="GD15" s="397"/>
      <c r="GE15" s="397"/>
      <c r="GF15" s="397"/>
      <c r="GG15" s="397"/>
      <c r="GH15" s="397"/>
      <c r="GI15" s="397"/>
      <c r="GJ15" s="397"/>
      <c r="GK15" s="397"/>
      <c r="GL15" s="397"/>
      <c r="GM15" s="397"/>
      <c r="GN15" s="397"/>
      <c r="GO15" s="397"/>
      <c r="GP15" s="397"/>
      <c r="GQ15" s="397"/>
      <c r="GR15" s="397"/>
      <c r="GS15" s="397"/>
      <c r="GT15" s="397"/>
      <c r="GU15" s="397"/>
      <c r="GV15" s="397"/>
      <c r="GW15" s="397"/>
      <c r="GX15" s="397"/>
      <c r="GY15" s="397"/>
      <c r="GZ15" s="397"/>
      <c r="HA15" s="397"/>
      <c r="HB15" s="397"/>
      <c r="HC15" s="397"/>
      <c r="HD15" s="397"/>
      <c r="HE15" s="397"/>
      <c r="HF15" s="397"/>
      <c r="HG15" s="397"/>
      <c r="HH15" s="397"/>
      <c r="HI15" s="397"/>
      <c r="HJ15" s="397"/>
      <c r="HK15" s="397"/>
      <c r="HL15" s="397"/>
      <c r="HM15" s="397"/>
      <c r="HN15" s="397"/>
      <c r="HO15" s="397"/>
      <c r="HP15" s="397"/>
      <c r="HQ15" s="397"/>
      <c r="HR15" s="397"/>
      <c r="HS15" s="397"/>
      <c r="HT15" s="397"/>
      <c r="HU15" s="397"/>
      <c r="HV15" s="397"/>
      <c r="HW15" s="397"/>
      <c r="HX15" s="397"/>
      <c r="HY15" s="397"/>
      <c r="HZ15" s="397"/>
      <c r="IA15" s="397"/>
      <c r="IB15" s="397"/>
      <c r="IC15" s="397"/>
      <c r="ID15" s="397"/>
      <c r="IE15" s="397"/>
      <c r="IF15" s="397"/>
      <c r="IG15" s="397"/>
      <c r="IH15" s="397"/>
      <c r="II15" s="397"/>
      <c r="IJ15" s="397"/>
      <c r="IK15" s="397"/>
      <c r="IL15" s="397"/>
      <c r="IM15" s="397"/>
      <c r="IN15" s="397"/>
      <c r="IO15" s="397"/>
      <c r="IP15" s="397"/>
      <c r="IQ15" s="397"/>
      <c r="IR15" s="397"/>
      <c r="IS15" s="397"/>
      <c r="IT15" s="397"/>
      <c r="IU15" s="397"/>
      <c r="IV15" s="397"/>
      <c r="IW15" s="397"/>
      <c r="IX15" s="397"/>
      <c r="IY15" s="397"/>
      <c r="IZ15" s="397"/>
      <c r="JA15" s="397"/>
      <c r="JB15" s="397"/>
      <c r="JC15" s="397"/>
      <c r="JD15" s="397"/>
      <c r="JE15" s="397"/>
      <c r="JF15" s="397"/>
      <c r="JG15" s="397"/>
      <c r="JH15" s="397"/>
      <c r="JI15" s="397"/>
      <c r="JJ15" s="397"/>
      <c r="JK15" s="397"/>
      <c r="JL15" s="397"/>
      <c r="JM15" s="397"/>
      <c r="JN15" s="397"/>
      <c r="JO15" s="397"/>
      <c r="JP15" s="397"/>
      <c r="JQ15" s="397"/>
      <c r="JR15" s="397"/>
      <c r="JS15" s="397"/>
      <c r="JT15" s="397"/>
      <c r="JU15" s="397"/>
      <c r="JV15" s="397"/>
      <c r="JW15" s="397"/>
      <c r="JX15" s="397"/>
      <c r="JY15" s="397"/>
      <c r="JZ15" s="397"/>
      <c r="KA15" s="397"/>
      <c r="KB15" s="397"/>
      <c r="KC15" s="397"/>
      <c r="KD15" s="397"/>
      <c r="KE15" s="397"/>
      <c r="KF15" s="397"/>
      <c r="KG15" s="397"/>
      <c r="KH15" s="397"/>
      <c r="KI15" s="397"/>
      <c r="KJ15" s="397"/>
      <c r="KK15" s="397"/>
      <c r="KL15" s="397"/>
      <c r="KM15" s="397"/>
      <c r="KN15" s="397"/>
      <c r="KO15" s="397"/>
      <c r="KP15" s="397"/>
      <c r="KQ15" s="397"/>
      <c r="KR15" s="397"/>
      <c r="KS15" s="397"/>
      <c r="KT15" s="397"/>
      <c r="KU15" s="397"/>
      <c r="KV15" s="397"/>
      <c r="KW15" s="397"/>
      <c r="KX15" s="397"/>
      <c r="KY15" s="397"/>
      <c r="KZ15" s="397"/>
      <c r="LA15" s="397"/>
      <c r="LB15" s="397"/>
      <c r="LC15" s="397"/>
      <c r="LD15" s="397"/>
      <c r="LE15" s="397"/>
      <c r="LF15" s="397"/>
      <c r="LG15" s="397"/>
      <c r="LH15" s="397"/>
      <c r="LI15" s="397"/>
      <c r="LJ15" s="397"/>
      <c r="LK15" s="397"/>
      <c r="LL15" s="397"/>
      <c r="LM15" s="397"/>
      <c r="LN15" s="397"/>
      <c r="LO15" s="397"/>
      <c r="LP15" s="397"/>
      <c r="LQ15" s="397"/>
      <c r="LR15" s="397"/>
      <c r="LS15" s="397"/>
      <c r="LT15" s="397"/>
      <c r="LU15" s="397"/>
      <c r="LV15" s="397"/>
      <c r="LW15" s="397"/>
      <c r="LX15" s="397"/>
      <c r="LY15" s="397"/>
      <c r="LZ15" s="397"/>
      <c r="MA15" s="397"/>
      <c r="MB15" s="397"/>
      <c r="MC15" s="397"/>
      <c r="MD15" s="397"/>
      <c r="ME15" s="397"/>
      <c r="MF15" s="397"/>
      <c r="MG15" s="397"/>
      <c r="MH15" s="397"/>
      <c r="MI15" s="397"/>
      <c r="MJ15" s="397"/>
      <c r="MK15" s="397"/>
      <c r="ML15" s="397"/>
      <c r="MM15" s="397"/>
      <c r="MN15" s="397"/>
      <c r="MO15" s="397"/>
      <c r="MP15" s="397"/>
      <c r="MQ15" s="403"/>
    </row>
    <row r="16" spans="1:355" ht="13.15" customHeight="1" x14ac:dyDescent="0.2">
      <c r="A16" s="278">
        <f t="shared" si="15"/>
        <v>13</v>
      </c>
      <c r="B16" s="278">
        <f t="shared" si="16"/>
        <v>4</v>
      </c>
      <c r="C16" s="278">
        <f t="shared" si="17"/>
        <v>13</v>
      </c>
      <c r="D16" s="422">
        <f t="shared" si="18"/>
        <v>2</v>
      </c>
      <c r="E16" s="278">
        <f t="shared" si="19"/>
        <v>2</v>
      </c>
      <c r="F16" s="218" t="str">
        <f t="shared" si="20"/>
        <v>ET21004</v>
      </c>
      <c r="G16" s="219"/>
      <c r="H16" s="220" t="str">
        <f t="shared" si="21"/>
        <v>Töpel Thorsten</v>
      </c>
      <c r="I16" s="408" t="str">
        <f t="shared" si="7"/>
        <v>PCD</v>
      </c>
      <c r="J16" s="258"/>
      <c r="K16" s="257" t="str">
        <f t="shared" si="22"/>
        <v>911 (991) 4S</v>
      </c>
      <c r="L16" s="12">
        <f t="shared" si="23"/>
        <v>27</v>
      </c>
      <c r="M16" s="256"/>
      <c r="N16" s="12"/>
      <c r="O16" s="12"/>
      <c r="P16" s="12"/>
      <c r="Q16" s="262">
        <f t="shared" si="24"/>
        <v>2068</v>
      </c>
      <c r="R16">
        <f>VLOOKUP(A16,Grunddaten!$H$7:$I$56,2)</f>
        <v>37</v>
      </c>
      <c r="S16" s="244">
        <f t="shared" si="25"/>
        <v>6</v>
      </c>
      <c r="T16" s="283">
        <f>IF($J$1&gt;Grunddaten!$I$3,($J$1-Grunddaten!$I$3)*Grunddaten!$I$4,0)</f>
        <v>0</v>
      </c>
      <c r="U16" s="203">
        <f t="shared" si="26"/>
        <v>37</v>
      </c>
      <c r="V16" s="203" t="str">
        <f t="shared" si="27"/>
        <v/>
      </c>
      <c r="W16" s="203">
        <f t="shared" si="28"/>
        <v>0</v>
      </c>
      <c r="AA16" s="396">
        <v>13</v>
      </c>
      <c r="AB16" s="396">
        <v>26</v>
      </c>
      <c r="AC16" s="397" t="s">
        <v>2425</v>
      </c>
      <c r="AD16" s="397"/>
      <c r="AE16" s="397"/>
      <c r="AF16" s="397"/>
      <c r="AG16" s="397"/>
      <c r="AH16" s="417" t="s">
        <v>305</v>
      </c>
      <c r="AI16" s="423">
        <v>2</v>
      </c>
      <c r="AJ16" s="397"/>
      <c r="AK16" s="397" t="s">
        <v>1372</v>
      </c>
      <c r="AL16" s="397" t="s">
        <v>1371</v>
      </c>
      <c r="AM16" s="397" t="s">
        <v>1373</v>
      </c>
      <c r="AN16" s="397" t="s">
        <v>58</v>
      </c>
      <c r="AO16" s="397" t="s">
        <v>1067</v>
      </c>
      <c r="AP16" s="397" t="s">
        <v>2426</v>
      </c>
      <c r="AQ16" s="397"/>
      <c r="AR16" s="397"/>
      <c r="AS16" s="397" t="s">
        <v>2287</v>
      </c>
      <c r="AT16" s="396">
        <v>4</v>
      </c>
      <c r="AU16" s="396">
        <v>13</v>
      </c>
      <c r="AV16" s="397"/>
      <c r="AW16" s="397"/>
      <c r="AX16" s="397"/>
      <c r="AY16" s="397"/>
      <c r="AZ16" s="397"/>
      <c r="BA16" s="397"/>
      <c r="BB16" s="397"/>
      <c r="BC16" s="397"/>
      <c r="BD16" s="397"/>
      <c r="BE16" s="397"/>
      <c r="BF16" s="397"/>
      <c r="BG16" s="397"/>
      <c r="BH16" s="397"/>
      <c r="BI16" s="397"/>
      <c r="BJ16" s="397"/>
      <c r="BK16" s="397"/>
      <c r="BL16" s="396">
        <v>2068</v>
      </c>
      <c r="BM16" s="396">
        <v>2063</v>
      </c>
      <c r="BN16" s="397" t="s">
        <v>2427</v>
      </c>
      <c r="BO16" s="396">
        <v>2063</v>
      </c>
      <c r="BP16" s="396">
        <v>2063</v>
      </c>
      <c r="BQ16" s="396">
        <v>27</v>
      </c>
      <c r="BR16" s="396">
        <v>18</v>
      </c>
      <c r="BS16" s="396">
        <v>18</v>
      </c>
      <c r="BT16" s="396">
        <v>0</v>
      </c>
      <c r="BU16" s="396">
        <v>6</v>
      </c>
      <c r="BV16" s="396">
        <v>6</v>
      </c>
      <c r="BW16" s="396">
        <v>0</v>
      </c>
      <c r="BX16" s="396">
        <v>18</v>
      </c>
      <c r="BY16" s="396">
        <v>18</v>
      </c>
      <c r="BZ16" s="396">
        <v>0</v>
      </c>
      <c r="CA16" s="397"/>
      <c r="CB16" s="397"/>
      <c r="CC16" s="397"/>
      <c r="CD16" s="397"/>
      <c r="CE16" s="396">
        <v>2</v>
      </c>
      <c r="CF16" s="397" t="s">
        <v>2428</v>
      </c>
      <c r="CG16" s="397"/>
      <c r="CH16" s="396">
        <v>129.43799999999999</v>
      </c>
      <c r="CI16" s="397" t="s">
        <v>2429</v>
      </c>
      <c r="CJ16" s="397"/>
      <c r="CK16" s="396">
        <v>129.36199999999999</v>
      </c>
      <c r="CL16" s="397" t="s">
        <v>2430</v>
      </c>
      <c r="CM16" s="397"/>
      <c r="CN16" s="396">
        <v>134.80799999999999</v>
      </c>
      <c r="CO16" s="397" t="s">
        <v>2431</v>
      </c>
      <c r="CP16" s="397"/>
      <c r="CQ16" s="396">
        <v>134.97399999999999</v>
      </c>
      <c r="CR16" s="397" t="s">
        <v>2432</v>
      </c>
      <c r="CS16" s="397"/>
      <c r="CT16" s="396">
        <v>135.29900000000001</v>
      </c>
      <c r="CU16" s="397" t="s">
        <v>2433</v>
      </c>
      <c r="CV16" s="397"/>
      <c r="CW16" s="396">
        <v>134.358</v>
      </c>
      <c r="CX16" s="397" t="s">
        <v>2434</v>
      </c>
      <c r="CY16" s="397"/>
      <c r="CZ16" s="396">
        <v>134.32300000000001</v>
      </c>
      <c r="DA16" s="397" t="s">
        <v>2435</v>
      </c>
      <c r="DB16" s="397"/>
      <c r="DC16" s="396">
        <v>134.16399999999999</v>
      </c>
      <c r="DD16" s="397" t="s">
        <v>2436</v>
      </c>
      <c r="DE16" s="397"/>
      <c r="DF16" s="396">
        <v>136.488</v>
      </c>
      <c r="DG16" s="397" t="s">
        <v>2437</v>
      </c>
      <c r="DH16" s="397"/>
      <c r="DI16" s="396">
        <v>136.81200000000001</v>
      </c>
      <c r="DJ16" s="397" t="s">
        <v>2438</v>
      </c>
      <c r="DK16" s="397"/>
      <c r="DL16" s="396">
        <v>117.422</v>
      </c>
      <c r="DM16" s="397" t="s">
        <v>2439</v>
      </c>
      <c r="DN16" s="397"/>
      <c r="DO16" s="396">
        <v>73.134</v>
      </c>
      <c r="DP16" s="397" t="s">
        <v>2440</v>
      </c>
      <c r="DQ16" s="397"/>
      <c r="DR16" s="396">
        <v>133.291</v>
      </c>
      <c r="DS16" s="397" t="s">
        <v>2441</v>
      </c>
      <c r="DT16" s="397"/>
      <c r="DU16" s="396">
        <v>132.65700000000001</v>
      </c>
      <c r="DV16" s="397" t="s">
        <v>2442</v>
      </c>
      <c r="DW16" s="397"/>
      <c r="DX16" s="396">
        <v>137.49799999999999</v>
      </c>
      <c r="DY16" s="397" t="s">
        <v>2443</v>
      </c>
      <c r="DZ16" s="397"/>
      <c r="EA16" s="396">
        <v>139.703</v>
      </c>
      <c r="EB16" s="397" t="s">
        <v>2444</v>
      </c>
      <c r="EC16" s="397"/>
      <c r="ED16" s="396">
        <v>135.78100000000001</v>
      </c>
      <c r="EE16" s="397" t="s">
        <v>2445</v>
      </c>
      <c r="EF16" s="397"/>
      <c r="EG16" s="396">
        <v>135.08600000000001</v>
      </c>
      <c r="EH16" s="397" t="s">
        <v>2446</v>
      </c>
      <c r="EI16" s="397"/>
      <c r="EJ16" s="396">
        <v>129.27199999999999</v>
      </c>
      <c r="EK16" s="397" t="s">
        <v>2447</v>
      </c>
      <c r="EL16" s="397"/>
      <c r="EM16" s="396">
        <v>122.24299999999999</v>
      </c>
      <c r="EN16" s="397" t="s">
        <v>2448</v>
      </c>
      <c r="EO16" s="397"/>
      <c r="EP16" s="396">
        <v>130.148</v>
      </c>
      <c r="EQ16" s="397" t="s">
        <v>2449</v>
      </c>
      <c r="ER16" s="397"/>
      <c r="ES16" s="397" t="s">
        <v>2450</v>
      </c>
      <c r="ET16" s="397" t="s">
        <v>2451</v>
      </c>
      <c r="EU16" s="397"/>
      <c r="EV16" s="397" t="s">
        <v>2452</v>
      </c>
      <c r="EW16" s="397" t="s">
        <v>2453</v>
      </c>
      <c r="EX16" s="397"/>
      <c r="EY16" s="397" t="s">
        <v>2454</v>
      </c>
      <c r="EZ16" s="397" t="s">
        <v>2455</v>
      </c>
      <c r="FA16" s="397"/>
      <c r="FB16" s="397" t="s">
        <v>2456</v>
      </c>
      <c r="FC16" s="397" t="s">
        <v>2457</v>
      </c>
      <c r="FD16" s="397"/>
      <c r="FE16" s="397" t="s">
        <v>2458</v>
      </c>
      <c r="FF16" s="397" t="s">
        <v>2459</v>
      </c>
      <c r="FG16" s="397"/>
      <c r="FH16" s="397" t="s">
        <v>2460</v>
      </c>
      <c r="FI16" s="397"/>
      <c r="FJ16" s="397"/>
      <c r="FK16" s="397"/>
      <c r="FL16" s="397"/>
      <c r="FM16" s="397"/>
      <c r="FN16" s="397"/>
      <c r="FO16" s="397"/>
      <c r="FP16" s="397"/>
      <c r="FQ16" s="397"/>
      <c r="FR16" s="397"/>
      <c r="FS16" s="397"/>
      <c r="FT16" s="397"/>
      <c r="FU16" s="397"/>
      <c r="FV16" s="397"/>
      <c r="FW16" s="397"/>
      <c r="FX16" s="397"/>
      <c r="FY16" s="397"/>
      <c r="FZ16" s="397"/>
      <c r="GA16" s="397"/>
      <c r="GB16" s="397"/>
      <c r="GC16" s="397"/>
      <c r="GD16" s="397"/>
      <c r="GE16" s="397"/>
      <c r="GF16" s="397"/>
      <c r="GG16" s="397"/>
      <c r="GH16" s="397"/>
      <c r="GI16" s="397"/>
      <c r="GJ16" s="397"/>
      <c r="GK16" s="397"/>
      <c r="GL16" s="397"/>
      <c r="GM16" s="397"/>
      <c r="GN16" s="397"/>
      <c r="GO16" s="397"/>
      <c r="GP16" s="397"/>
      <c r="GQ16" s="397"/>
      <c r="GR16" s="397"/>
      <c r="GS16" s="397"/>
      <c r="GT16" s="397"/>
      <c r="GU16" s="397"/>
      <c r="GV16" s="397"/>
      <c r="GW16" s="397"/>
      <c r="GX16" s="397"/>
      <c r="GY16" s="397"/>
      <c r="GZ16" s="397"/>
      <c r="HA16" s="397"/>
      <c r="HB16" s="397"/>
      <c r="HC16" s="397"/>
      <c r="HD16" s="397"/>
      <c r="HE16" s="397"/>
      <c r="HF16" s="397"/>
      <c r="HG16" s="397"/>
      <c r="HH16" s="397"/>
      <c r="HI16" s="397"/>
      <c r="HJ16" s="397"/>
      <c r="HK16" s="397"/>
      <c r="HL16" s="397"/>
      <c r="HM16" s="397"/>
      <c r="HN16" s="397"/>
      <c r="HO16" s="397"/>
      <c r="HP16" s="397"/>
      <c r="HQ16" s="397"/>
      <c r="HR16" s="397"/>
      <c r="HS16" s="397"/>
      <c r="HT16" s="397"/>
      <c r="HU16" s="397"/>
      <c r="HV16" s="397"/>
      <c r="HW16" s="397"/>
      <c r="HX16" s="397"/>
      <c r="HY16" s="397"/>
      <c r="HZ16" s="397"/>
      <c r="IA16" s="397"/>
      <c r="IB16" s="397"/>
      <c r="IC16" s="397"/>
      <c r="ID16" s="397"/>
      <c r="IE16" s="397"/>
      <c r="IF16" s="397"/>
      <c r="IG16" s="397"/>
      <c r="IH16" s="397"/>
      <c r="II16" s="397"/>
      <c r="IJ16" s="397"/>
      <c r="IK16" s="397"/>
      <c r="IL16" s="397"/>
      <c r="IM16" s="397"/>
      <c r="IN16" s="397"/>
      <c r="IO16" s="397"/>
      <c r="IP16" s="397"/>
      <c r="IQ16" s="397"/>
      <c r="IR16" s="397"/>
      <c r="IS16" s="397"/>
      <c r="IT16" s="397"/>
      <c r="IU16" s="397"/>
      <c r="IV16" s="397"/>
      <c r="IW16" s="397"/>
      <c r="IX16" s="397"/>
      <c r="IY16" s="397"/>
      <c r="IZ16" s="397"/>
      <c r="JA16" s="397"/>
      <c r="JB16" s="397"/>
      <c r="JC16" s="397"/>
      <c r="JD16" s="397"/>
      <c r="JE16" s="397"/>
      <c r="JF16" s="397"/>
      <c r="JG16" s="397"/>
      <c r="JH16" s="397"/>
      <c r="JI16" s="397"/>
      <c r="JJ16" s="397"/>
      <c r="JK16" s="397"/>
      <c r="JL16" s="397"/>
      <c r="JM16" s="397"/>
      <c r="JN16" s="397"/>
      <c r="JO16" s="397"/>
      <c r="JP16" s="397"/>
      <c r="JQ16" s="397"/>
      <c r="JR16" s="397"/>
      <c r="JS16" s="397"/>
      <c r="JT16" s="397"/>
      <c r="JU16" s="397"/>
      <c r="JV16" s="397"/>
      <c r="JW16" s="397"/>
      <c r="JX16" s="397"/>
      <c r="JY16" s="397"/>
      <c r="JZ16" s="397"/>
      <c r="KA16" s="397"/>
      <c r="KB16" s="397"/>
      <c r="KC16" s="397"/>
      <c r="KD16" s="397"/>
      <c r="KE16" s="397"/>
      <c r="KF16" s="397"/>
      <c r="KG16" s="397"/>
      <c r="KH16" s="397"/>
      <c r="KI16" s="397"/>
      <c r="KJ16" s="397"/>
      <c r="KK16" s="397"/>
      <c r="KL16" s="397"/>
      <c r="KM16" s="397"/>
      <c r="KN16" s="397"/>
      <c r="KO16" s="397"/>
      <c r="KP16" s="397"/>
      <c r="KQ16" s="397"/>
      <c r="KR16" s="397"/>
      <c r="KS16" s="397"/>
      <c r="KT16" s="397"/>
      <c r="KU16" s="397"/>
      <c r="KV16" s="397"/>
      <c r="KW16" s="397"/>
      <c r="KX16" s="397"/>
      <c r="KY16" s="397"/>
      <c r="KZ16" s="397"/>
      <c r="LA16" s="397"/>
      <c r="LB16" s="397"/>
      <c r="LC16" s="397"/>
      <c r="LD16" s="397"/>
      <c r="LE16" s="397"/>
      <c r="LF16" s="397"/>
      <c r="LG16" s="397"/>
      <c r="LH16" s="397"/>
      <c r="LI16" s="397"/>
      <c r="LJ16" s="397"/>
      <c r="LK16" s="397"/>
      <c r="LL16" s="397"/>
      <c r="LM16" s="397"/>
      <c r="LN16" s="397"/>
      <c r="LO16" s="397"/>
      <c r="LP16" s="397"/>
      <c r="LQ16" s="397"/>
      <c r="LR16" s="397"/>
      <c r="LS16" s="397"/>
      <c r="LT16" s="397"/>
      <c r="LU16" s="397"/>
      <c r="LV16" s="397"/>
      <c r="LW16" s="397"/>
      <c r="LX16" s="397"/>
      <c r="LY16" s="397"/>
      <c r="LZ16" s="397"/>
      <c r="MA16" s="397"/>
      <c r="MB16" s="397"/>
      <c r="MC16" s="397"/>
      <c r="MD16" s="397"/>
      <c r="ME16" s="397"/>
      <c r="MF16" s="397"/>
      <c r="MG16" s="397"/>
      <c r="MH16" s="397"/>
      <c r="MI16" s="397"/>
      <c r="MJ16" s="397"/>
      <c r="MK16" s="397"/>
      <c r="ML16" s="397"/>
      <c r="MM16" s="397"/>
      <c r="MN16" s="397"/>
      <c r="MO16" s="397"/>
      <c r="MP16" s="397"/>
      <c r="MQ16" s="403"/>
    </row>
    <row r="17" spans="1:355" ht="13.15" customHeight="1" x14ac:dyDescent="0.2">
      <c r="A17" s="278">
        <f t="shared" si="15"/>
        <v>14</v>
      </c>
      <c r="B17" s="278">
        <f t="shared" si="16"/>
        <v>5</v>
      </c>
      <c r="C17" s="278">
        <f t="shared" si="17"/>
        <v>14</v>
      </c>
      <c r="D17" s="422">
        <f t="shared" si="18"/>
        <v>2</v>
      </c>
      <c r="E17" s="278">
        <f t="shared" si="19"/>
        <v>2</v>
      </c>
      <c r="F17" s="218" t="str">
        <f t="shared" si="20"/>
        <v>CR53349</v>
      </c>
      <c r="G17" s="219"/>
      <c r="H17" s="220" t="str">
        <f t="shared" si="21"/>
        <v>Friedrich Andreas</v>
      </c>
      <c r="I17" s="408" t="str">
        <f t="shared" si="7"/>
        <v>PC Rhein-Main</v>
      </c>
      <c r="J17" s="258"/>
      <c r="K17" s="257" t="str">
        <f t="shared" si="22"/>
        <v>997 S</v>
      </c>
      <c r="L17" s="12">
        <f t="shared" si="23"/>
        <v>21</v>
      </c>
      <c r="M17" s="256"/>
      <c r="N17" s="12"/>
      <c r="O17" s="12"/>
      <c r="P17" s="12"/>
      <c r="Q17" s="262">
        <f t="shared" si="24"/>
        <v>2618</v>
      </c>
      <c r="R17">
        <f>VLOOKUP(A17,Grunddaten!$H$7:$I$56,2)</f>
        <v>36</v>
      </c>
      <c r="S17" s="244">
        <f t="shared" si="25"/>
        <v>6</v>
      </c>
      <c r="T17" s="283">
        <f>IF($J$1&gt;Grunddaten!$I$3,($J$1-Grunddaten!$I$3)*Grunddaten!$I$4,0)</f>
        <v>0</v>
      </c>
      <c r="U17" s="203">
        <f t="shared" si="26"/>
        <v>36</v>
      </c>
      <c r="V17" s="203" t="str">
        <f t="shared" si="27"/>
        <v/>
      </c>
      <c r="W17" s="203">
        <f t="shared" si="28"/>
        <v>0</v>
      </c>
      <c r="AA17" s="392">
        <v>14</v>
      </c>
      <c r="AB17" s="392">
        <v>23</v>
      </c>
      <c r="AC17" s="393" t="s">
        <v>2358</v>
      </c>
      <c r="AD17" s="393"/>
      <c r="AE17" s="393"/>
      <c r="AF17" s="393"/>
      <c r="AG17" s="393"/>
      <c r="AH17" s="419" t="s">
        <v>305</v>
      </c>
      <c r="AI17" s="420">
        <v>2</v>
      </c>
      <c r="AJ17" s="393"/>
      <c r="AK17" s="393" t="s">
        <v>1284</v>
      </c>
      <c r="AL17" s="393" t="s">
        <v>1283</v>
      </c>
      <c r="AM17" s="393" t="s">
        <v>1285</v>
      </c>
      <c r="AN17" s="393" t="s">
        <v>569</v>
      </c>
      <c r="AO17" s="393" t="s">
        <v>833</v>
      </c>
      <c r="AP17" s="393" t="s">
        <v>837</v>
      </c>
      <c r="AQ17" s="393"/>
      <c r="AR17" s="393"/>
      <c r="AS17" s="393" t="s">
        <v>2287</v>
      </c>
      <c r="AT17" s="392">
        <v>5</v>
      </c>
      <c r="AU17" s="392">
        <v>14</v>
      </c>
      <c r="AV17" s="393"/>
      <c r="AW17" s="393"/>
      <c r="AX17" s="393"/>
      <c r="AY17" s="393"/>
      <c r="AZ17" s="393"/>
      <c r="BA17" s="393"/>
      <c r="BB17" s="393"/>
      <c r="BC17" s="393"/>
      <c r="BD17" s="393"/>
      <c r="BE17" s="393"/>
      <c r="BF17" s="393"/>
      <c r="BG17" s="393"/>
      <c r="BH17" s="393"/>
      <c r="BI17" s="393"/>
      <c r="BJ17" s="393"/>
      <c r="BK17" s="393"/>
      <c r="BL17" s="392">
        <v>2618</v>
      </c>
      <c r="BM17" s="392">
        <v>2613</v>
      </c>
      <c r="BN17" s="393" t="s">
        <v>2359</v>
      </c>
      <c r="BO17" s="392">
        <v>2613</v>
      </c>
      <c r="BP17" s="392">
        <v>2613</v>
      </c>
      <c r="BQ17" s="392">
        <v>21</v>
      </c>
      <c r="BR17" s="392">
        <v>18</v>
      </c>
      <c r="BS17" s="392">
        <v>18</v>
      </c>
      <c r="BT17" s="392">
        <v>0</v>
      </c>
      <c r="BU17" s="392">
        <v>6</v>
      </c>
      <c r="BV17" s="392">
        <v>6</v>
      </c>
      <c r="BW17" s="392">
        <v>0</v>
      </c>
      <c r="BX17" s="392">
        <v>18</v>
      </c>
      <c r="BY17" s="392">
        <v>18</v>
      </c>
      <c r="BZ17" s="392">
        <v>0</v>
      </c>
      <c r="CA17" s="393"/>
      <c r="CB17" s="393"/>
      <c r="CC17" s="393"/>
      <c r="CD17" s="393"/>
      <c r="CE17" s="392">
        <v>2</v>
      </c>
      <c r="CF17" s="393" t="s">
        <v>2360</v>
      </c>
      <c r="CG17" s="393"/>
      <c r="CH17" s="392">
        <v>114.39700000000001</v>
      </c>
      <c r="CI17" s="393" t="s">
        <v>2361</v>
      </c>
      <c r="CJ17" s="393"/>
      <c r="CK17" s="392">
        <v>111.822</v>
      </c>
      <c r="CL17" s="393" t="s">
        <v>2362</v>
      </c>
      <c r="CM17" s="393"/>
      <c r="CN17" s="392">
        <v>118.254</v>
      </c>
      <c r="CO17" s="393" t="s">
        <v>2363</v>
      </c>
      <c r="CP17" s="393"/>
      <c r="CQ17" s="392">
        <v>118.791</v>
      </c>
      <c r="CR17" s="393" t="s">
        <v>2364</v>
      </c>
      <c r="CS17" s="393"/>
      <c r="CT17" s="392">
        <v>121.154</v>
      </c>
      <c r="CU17" s="393" t="s">
        <v>2365</v>
      </c>
      <c r="CV17" s="393"/>
      <c r="CW17" s="392">
        <v>121.247</v>
      </c>
      <c r="CX17" s="393" t="s">
        <v>2366</v>
      </c>
      <c r="CY17" s="393"/>
      <c r="CZ17" s="392">
        <v>118.58199999999999</v>
      </c>
      <c r="DA17" s="393" t="s">
        <v>2367</v>
      </c>
      <c r="DB17" s="393"/>
      <c r="DC17" s="392">
        <v>118.22799999999999</v>
      </c>
      <c r="DD17" s="393" t="s">
        <v>2368</v>
      </c>
      <c r="DE17" s="393"/>
      <c r="DF17" s="392">
        <v>118.20399999999999</v>
      </c>
      <c r="DG17" s="393" t="s">
        <v>2369</v>
      </c>
      <c r="DH17" s="393"/>
      <c r="DI17" s="392">
        <v>118.589</v>
      </c>
      <c r="DJ17" s="393" t="s">
        <v>2370</v>
      </c>
      <c r="DK17" s="393"/>
      <c r="DL17" s="392">
        <v>112.904</v>
      </c>
      <c r="DM17" s="393" t="s">
        <v>2371</v>
      </c>
      <c r="DN17" s="393"/>
      <c r="DO17" s="392">
        <v>70.406000000000006</v>
      </c>
      <c r="DP17" s="393" t="s">
        <v>2372</v>
      </c>
      <c r="DQ17" s="393"/>
      <c r="DR17" s="392">
        <v>120.616</v>
      </c>
      <c r="DS17" s="393" t="s">
        <v>2373</v>
      </c>
      <c r="DT17" s="393"/>
      <c r="DU17" s="392">
        <v>118.441</v>
      </c>
      <c r="DV17" s="393" t="s">
        <v>2374</v>
      </c>
      <c r="DW17" s="393"/>
      <c r="DX17" s="392">
        <v>118.577</v>
      </c>
      <c r="DY17" s="393" t="s">
        <v>2375</v>
      </c>
      <c r="DZ17" s="393"/>
      <c r="EA17" s="392">
        <v>113.99299999999999</v>
      </c>
      <c r="EB17" s="393" t="s">
        <v>2376</v>
      </c>
      <c r="EC17" s="393"/>
      <c r="ED17" s="392">
        <v>117.276</v>
      </c>
      <c r="EE17" s="393" t="s">
        <v>2377</v>
      </c>
      <c r="EF17" s="393"/>
      <c r="EG17" s="392">
        <v>118.625</v>
      </c>
      <c r="EH17" s="393" t="s">
        <v>2378</v>
      </c>
      <c r="EI17" s="393"/>
      <c r="EJ17" s="392">
        <v>118.654</v>
      </c>
      <c r="EK17" s="393" t="s">
        <v>2379</v>
      </c>
      <c r="EL17" s="393"/>
      <c r="EM17" s="392">
        <v>119.11199999999999</v>
      </c>
      <c r="EN17" s="393" t="s">
        <v>2380</v>
      </c>
      <c r="EO17" s="393"/>
      <c r="EP17" s="392">
        <v>123.25700000000001</v>
      </c>
      <c r="EQ17" s="393"/>
      <c r="ER17" s="393"/>
      <c r="ES17" s="393"/>
      <c r="ET17" s="393"/>
      <c r="EU17" s="393"/>
      <c r="EV17" s="393"/>
      <c r="EW17" s="393"/>
      <c r="EX17" s="393"/>
      <c r="EY17" s="393"/>
      <c r="EZ17" s="393"/>
      <c r="FA17" s="393"/>
      <c r="FB17" s="393"/>
      <c r="FC17" s="393"/>
      <c r="FD17" s="393"/>
      <c r="FE17" s="393"/>
      <c r="FF17" s="393"/>
      <c r="FG17" s="393"/>
      <c r="FH17" s="393"/>
      <c r="FI17" s="393"/>
      <c r="FJ17" s="393"/>
      <c r="FK17" s="393"/>
      <c r="FL17" s="393"/>
      <c r="FM17" s="393"/>
      <c r="FN17" s="393"/>
      <c r="FO17" s="393"/>
      <c r="FP17" s="393"/>
      <c r="FQ17" s="393"/>
      <c r="FR17" s="393"/>
      <c r="FS17" s="393"/>
      <c r="FT17" s="393"/>
      <c r="FU17" s="393"/>
      <c r="FV17" s="393"/>
      <c r="FW17" s="393"/>
      <c r="FX17" s="393"/>
      <c r="FY17" s="393"/>
      <c r="FZ17" s="393"/>
      <c r="GA17" s="393"/>
      <c r="GB17" s="393"/>
      <c r="GC17" s="393"/>
      <c r="GD17" s="393"/>
      <c r="GE17" s="393"/>
      <c r="GF17" s="393"/>
      <c r="GG17" s="393"/>
      <c r="GH17" s="393"/>
      <c r="GI17" s="393"/>
      <c r="GJ17" s="393"/>
      <c r="GK17" s="393"/>
      <c r="GL17" s="393"/>
      <c r="GM17" s="393"/>
      <c r="GN17" s="393"/>
      <c r="GO17" s="393"/>
      <c r="GP17" s="393"/>
      <c r="GQ17" s="393"/>
      <c r="GR17" s="393"/>
      <c r="GS17" s="393"/>
      <c r="GT17" s="393"/>
      <c r="GU17" s="393"/>
      <c r="GV17" s="393"/>
      <c r="GW17" s="393"/>
      <c r="GX17" s="393"/>
      <c r="GY17" s="393"/>
      <c r="GZ17" s="393"/>
      <c r="HA17" s="393"/>
      <c r="HB17" s="393"/>
      <c r="HC17" s="393"/>
      <c r="HD17" s="393"/>
      <c r="HE17" s="393"/>
      <c r="HF17" s="393"/>
      <c r="HG17" s="393"/>
      <c r="HH17" s="393"/>
      <c r="HI17" s="393"/>
      <c r="HJ17" s="393"/>
      <c r="HK17" s="393"/>
      <c r="HL17" s="393"/>
      <c r="HM17" s="393"/>
      <c r="HN17" s="393"/>
      <c r="HO17" s="393"/>
      <c r="HP17" s="393"/>
      <c r="HQ17" s="393"/>
      <c r="HR17" s="393"/>
      <c r="HS17" s="393"/>
      <c r="HT17" s="393"/>
      <c r="HU17" s="393"/>
      <c r="HV17" s="393"/>
      <c r="HW17" s="393"/>
      <c r="HX17" s="393"/>
      <c r="HY17" s="393"/>
      <c r="HZ17" s="393"/>
      <c r="IA17" s="393"/>
      <c r="IB17" s="393"/>
      <c r="IC17" s="393"/>
      <c r="ID17" s="393"/>
      <c r="IE17" s="393"/>
      <c r="IF17" s="393"/>
      <c r="IG17" s="393"/>
      <c r="IH17" s="393"/>
      <c r="II17" s="393"/>
      <c r="IJ17" s="393"/>
      <c r="IK17" s="393"/>
      <c r="IL17" s="393"/>
      <c r="IM17" s="393"/>
      <c r="IN17" s="393"/>
      <c r="IO17" s="393"/>
      <c r="IP17" s="393"/>
      <c r="IQ17" s="393"/>
      <c r="IR17" s="393"/>
      <c r="IS17" s="393"/>
      <c r="IT17" s="393"/>
      <c r="IU17" s="393"/>
      <c r="IV17" s="393"/>
      <c r="IW17" s="393"/>
      <c r="IX17" s="393"/>
      <c r="IY17" s="393"/>
      <c r="IZ17" s="393"/>
      <c r="JA17" s="393"/>
      <c r="JB17" s="393"/>
      <c r="JC17" s="393"/>
      <c r="JD17" s="393"/>
      <c r="JE17" s="393"/>
      <c r="JF17" s="393"/>
      <c r="JG17" s="393"/>
      <c r="JH17" s="393"/>
      <c r="JI17" s="393"/>
      <c r="JJ17" s="393"/>
      <c r="JK17" s="393"/>
      <c r="JL17" s="393"/>
      <c r="JM17" s="393"/>
      <c r="JN17" s="393"/>
      <c r="JO17" s="393"/>
      <c r="JP17" s="393"/>
      <c r="JQ17" s="393"/>
      <c r="JR17" s="393"/>
      <c r="JS17" s="393"/>
      <c r="JT17" s="393"/>
      <c r="JU17" s="393"/>
      <c r="JV17" s="393"/>
      <c r="JW17" s="393"/>
      <c r="JX17" s="393"/>
      <c r="JY17" s="393"/>
      <c r="JZ17" s="393"/>
      <c r="KA17" s="393"/>
      <c r="KB17" s="393"/>
      <c r="KC17" s="393"/>
      <c r="KD17" s="393"/>
      <c r="KE17" s="393"/>
      <c r="KF17" s="393"/>
      <c r="KG17" s="393"/>
      <c r="KH17" s="393"/>
      <c r="KI17" s="393"/>
      <c r="KJ17" s="393"/>
      <c r="KK17" s="393"/>
      <c r="KL17" s="393"/>
      <c r="KM17" s="393"/>
      <c r="KN17" s="393"/>
      <c r="KO17" s="393"/>
      <c r="KP17" s="393"/>
      <c r="KQ17" s="393"/>
      <c r="KR17" s="393"/>
      <c r="KS17" s="393"/>
      <c r="KT17" s="393"/>
      <c r="KU17" s="393"/>
      <c r="KV17" s="393"/>
      <c r="KW17" s="393"/>
      <c r="KX17" s="393"/>
      <c r="KY17" s="393"/>
      <c r="KZ17" s="393"/>
      <c r="LA17" s="393"/>
      <c r="LB17" s="393"/>
      <c r="LC17" s="393"/>
      <c r="LD17" s="393"/>
      <c r="LE17" s="393"/>
      <c r="LF17" s="393"/>
      <c r="LG17" s="393"/>
      <c r="LH17" s="393"/>
      <c r="LI17" s="393"/>
      <c r="LJ17" s="393"/>
      <c r="LK17" s="393"/>
      <c r="LL17" s="393"/>
      <c r="LM17" s="393"/>
      <c r="LN17" s="393"/>
      <c r="LO17" s="393"/>
      <c r="LP17" s="393"/>
      <c r="LQ17" s="393"/>
      <c r="LR17" s="393"/>
      <c r="LS17" s="393"/>
      <c r="LT17" s="393"/>
      <c r="LU17" s="393"/>
      <c r="LV17" s="393"/>
      <c r="LW17" s="393"/>
      <c r="LX17" s="393"/>
      <c r="LY17" s="393"/>
      <c r="LZ17" s="393"/>
      <c r="MA17" s="393"/>
      <c r="MB17" s="393"/>
      <c r="MC17" s="393"/>
      <c r="MD17" s="393"/>
      <c r="ME17" s="393"/>
      <c r="MF17" s="393"/>
      <c r="MG17" s="393"/>
      <c r="MH17" s="393"/>
      <c r="MI17" s="393"/>
      <c r="MJ17" s="393"/>
      <c r="MK17" s="393"/>
      <c r="ML17" s="393"/>
      <c r="MM17" s="393"/>
      <c r="MN17" s="393"/>
      <c r="MO17" s="393"/>
      <c r="MP17" s="393"/>
      <c r="MQ17" s="395"/>
    </row>
    <row r="18" spans="1:355" ht="13.15" customHeight="1" x14ac:dyDescent="0.2">
      <c r="A18" s="278">
        <f t="shared" si="15"/>
        <v>15</v>
      </c>
      <c r="B18" s="278">
        <f t="shared" si="16"/>
        <v>6</v>
      </c>
      <c r="C18" s="278">
        <f t="shared" si="17"/>
        <v>15</v>
      </c>
      <c r="D18" s="422">
        <f t="shared" si="18"/>
        <v>3</v>
      </c>
      <c r="E18" s="278">
        <f t="shared" si="19"/>
        <v>3</v>
      </c>
      <c r="F18" s="218" t="str">
        <f t="shared" si="20"/>
        <v>CI28226</v>
      </c>
      <c r="G18" s="219"/>
      <c r="H18" s="220" t="str">
        <f t="shared" si="21"/>
        <v>Schupp, Dr. Robert</v>
      </c>
      <c r="I18" s="408" t="str">
        <f t="shared" si="7"/>
        <v>PC Isartal-München</v>
      </c>
      <c r="J18" s="258"/>
      <c r="K18" s="257" t="str">
        <f t="shared" si="22"/>
        <v>911 (991) GT3</v>
      </c>
      <c r="L18" s="12">
        <f t="shared" si="23"/>
        <v>25</v>
      </c>
      <c r="M18" s="256"/>
      <c r="N18" s="12"/>
      <c r="O18" s="12"/>
      <c r="P18" s="12"/>
      <c r="Q18" s="262">
        <f t="shared" si="24"/>
        <v>3940</v>
      </c>
      <c r="R18">
        <f>VLOOKUP(A18,Grunddaten!$H$7:$I$56,2)</f>
        <v>35</v>
      </c>
      <c r="S18" s="244">
        <f t="shared" si="25"/>
        <v>9</v>
      </c>
      <c r="T18" s="283">
        <f>IF($J$1&gt;Grunddaten!$I$3,($J$1-Grunddaten!$I$3)*Grunddaten!$I$4,0)</f>
        <v>0</v>
      </c>
      <c r="U18" s="203">
        <f t="shared" si="26"/>
        <v>35</v>
      </c>
      <c r="V18" s="203" t="str">
        <f t="shared" si="27"/>
        <v/>
      </c>
      <c r="W18" s="203">
        <f t="shared" si="28"/>
        <v>0</v>
      </c>
      <c r="AA18" s="392">
        <v>15</v>
      </c>
      <c r="AB18" s="392">
        <v>31</v>
      </c>
      <c r="AC18" s="393" t="s">
        <v>2461</v>
      </c>
      <c r="AD18" s="393"/>
      <c r="AE18" s="393"/>
      <c r="AF18" s="393"/>
      <c r="AG18" s="393"/>
      <c r="AH18" s="419" t="s">
        <v>305</v>
      </c>
      <c r="AI18" s="420">
        <v>3</v>
      </c>
      <c r="AJ18" s="393"/>
      <c r="AK18" s="393" t="s">
        <v>2462</v>
      </c>
      <c r="AL18" s="393" t="s">
        <v>1485</v>
      </c>
      <c r="AM18" s="393" t="s">
        <v>1487</v>
      </c>
      <c r="AN18" s="393" t="s">
        <v>610</v>
      </c>
      <c r="AO18" s="393" t="s">
        <v>1066</v>
      </c>
      <c r="AP18" s="393" t="s">
        <v>545</v>
      </c>
      <c r="AQ18" s="393"/>
      <c r="AR18" s="393"/>
      <c r="AS18" s="393" t="s">
        <v>2463</v>
      </c>
      <c r="AT18" s="392">
        <v>6</v>
      </c>
      <c r="AU18" s="392">
        <v>15</v>
      </c>
      <c r="AV18" s="393" t="s">
        <v>1486</v>
      </c>
      <c r="AW18" s="393" t="s">
        <v>2464</v>
      </c>
      <c r="AX18" s="393"/>
      <c r="AY18" s="393"/>
      <c r="AZ18" s="393"/>
      <c r="BA18" s="393"/>
      <c r="BB18" s="393"/>
      <c r="BC18" s="393"/>
      <c r="BD18" s="393"/>
      <c r="BE18" s="393"/>
      <c r="BF18" s="393"/>
      <c r="BG18" s="393"/>
      <c r="BH18" s="393"/>
      <c r="BI18" s="393"/>
      <c r="BJ18" s="393"/>
      <c r="BK18" s="393"/>
      <c r="BL18" s="392">
        <v>3940</v>
      </c>
      <c r="BM18" s="392">
        <v>3935</v>
      </c>
      <c r="BN18" s="393" t="s">
        <v>2465</v>
      </c>
      <c r="BO18" s="392">
        <v>3875</v>
      </c>
      <c r="BP18" s="392">
        <v>3935</v>
      </c>
      <c r="BQ18" s="392">
        <v>25</v>
      </c>
      <c r="BR18" s="392">
        <v>18</v>
      </c>
      <c r="BS18" s="392">
        <v>18</v>
      </c>
      <c r="BT18" s="392">
        <v>0</v>
      </c>
      <c r="BU18" s="392">
        <v>8</v>
      </c>
      <c r="BV18" s="392">
        <v>8</v>
      </c>
      <c r="BW18" s="392">
        <v>0</v>
      </c>
      <c r="BX18" s="392">
        <v>18</v>
      </c>
      <c r="BY18" s="392">
        <v>18</v>
      </c>
      <c r="BZ18" s="392">
        <v>0</v>
      </c>
      <c r="CA18" s="393"/>
      <c r="CB18" s="393"/>
      <c r="CC18" s="393"/>
      <c r="CD18" s="393"/>
      <c r="CE18" s="392">
        <v>3</v>
      </c>
      <c r="CF18" s="393" t="s">
        <v>2466</v>
      </c>
      <c r="CG18" s="393"/>
      <c r="CH18" s="392">
        <v>120.242</v>
      </c>
      <c r="CI18" s="393" t="s">
        <v>2467</v>
      </c>
      <c r="CJ18" s="393"/>
      <c r="CK18" s="392">
        <v>122.363</v>
      </c>
      <c r="CL18" s="393" t="s">
        <v>2468</v>
      </c>
      <c r="CM18" s="393"/>
      <c r="CN18" s="392">
        <v>125.81699999999999</v>
      </c>
      <c r="CO18" s="393" t="s">
        <v>2469</v>
      </c>
      <c r="CP18" s="393"/>
      <c r="CQ18" s="392">
        <v>128.26900000000001</v>
      </c>
      <c r="CR18" s="393" t="s">
        <v>2470</v>
      </c>
      <c r="CS18" s="393"/>
      <c r="CT18" s="392">
        <v>134.47999999999999</v>
      </c>
      <c r="CU18" s="393" t="s">
        <v>2471</v>
      </c>
      <c r="CV18" s="393"/>
      <c r="CW18" s="392">
        <v>133.684</v>
      </c>
      <c r="CX18" s="393" t="s">
        <v>2472</v>
      </c>
      <c r="CY18" s="393"/>
      <c r="CZ18" s="392">
        <v>133.85599999999999</v>
      </c>
      <c r="DA18" s="393" t="s">
        <v>2473</v>
      </c>
      <c r="DB18" s="393"/>
      <c r="DC18" s="392">
        <v>133.80799999999999</v>
      </c>
      <c r="DD18" s="393" t="s">
        <v>2474</v>
      </c>
      <c r="DE18" s="393"/>
      <c r="DF18" s="392">
        <v>133.613</v>
      </c>
      <c r="DG18" s="393" t="s">
        <v>2475</v>
      </c>
      <c r="DH18" s="393"/>
      <c r="DI18" s="392">
        <v>133.69</v>
      </c>
      <c r="DJ18" s="393" t="s">
        <v>2476</v>
      </c>
      <c r="DK18" s="393"/>
      <c r="DL18" s="392">
        <v>137.34299999999999</v>
      </c>
      <c r="DM18" s="393" t="s">
        <v>2477</v>
      </c>
      <c r="DN18" s="393"/>
      <c r="DO18" s="392">
        <v>123.44</v>
      </c>
      <c r="DP18" s="393" t="s">
        <v>2478</v>
      </c>
      <c r="DQ18" s="393"/>
      <c r="DR18" s="392">
        <v>70.158000000000001</v>
      </c>
      <c r="DS18" s="393" t="s">
        <v>2479</v>
      </c>
      <c r="DT18" s="393"/>
      <c r="DU18" s="392">
        <v>130.756</v>
      </c>
      <c r="DV18" s="393" t="s">
        <v>2480</v>
      </c>
      <c r="DW18" s="393"/>
      <c r="DX18" s="392">
        <v>132.12100000000001</v>
      </c>
      <c r="DY18" s="393" t="s">
        <v>2481</v>
      </c>
      <c r="DZ18" s="393"/>
      <c r="EA18" s="392">
        <v>134.84</v>
      </c>
      <c r="EB18" s="393" t="s">
        <v>2482</v>
      </c>
      <c r="EC18" s="393"/>
      <c r="ED18" s="392">
        <v>131.702</v>
      </c>
      <c r="EE18" s="393" t="s">
        <v>2483</v>
      </c>
      <c r="EF18" s="393"/>
      <c r="EG18" s="392">
        <v>136.13499999999999</v>
      </c>
      <c r="EH18" s="393" t="s">
        <v>2484</v>
      </c>
      <c r="EI18" s="393"/>
      <c r="EJ18" s="392">
        <v>132.99</v>
      </c>
      <c r="EK18" s="393" t="s">
        <v>2485</v>
      </c>
      <c r="EL18" s="393"/>
      <c r="EM18" s="392">
        <v>138.00800000000001</v>
      </c>
      <c r="EN18" s="393" t="s">
        <v>2486</v>
      </c>
      <c r="EO18" s="393"/>
      <c r="EP18" s="392">
        <v>133.30199999999999</v>
      </c>
      <c r="EQ18" s="393" t="s">
        <v>2487</v>
      </c>
      <c r="ER18" s="393"/>
      <c r="ES18" s="393" t="s">
        <v>2488</v>
      </c>
      <c r="ET18" s="393" t="s">
        <v>2489</v>
      </c>
      <c r="EU18" s="393"/>
      <c r="EV18" s="393" t="s">
        <v>2490</v>
      </c>
      <c r="EW18" s="393" t="s">
        <v>2491</v>
      </c>
      <c r="EX18" s="393"/>
      <c r="EY18" s="393" t="s">
        <v>2492</v>
      </c>
      <c r="EZ18" s="393" t="s">
        <v>2493</v>
      </c>
      <c r="FA18" s="393"/>
      <c r="FB18" s="393" t="s">
        <v>2494</v>
      </c>
      <c r="FC18" s="393"/>
      <c r="FD18" s="393"/>
      <c r="FE18" s="393"/>
      <c r="FF18" s="393"/>
      <c r="FG18" s="393"/>
      <c r="FH18" s="393"/>
      <c r="FI18" s="393"/>
      <c r="FJ18" s="393"/>
      <c r="FK18" s="393"/>
      <c r="FL18" s="393"/>
      <c r="FM18" s="393"/>
      <c r="FN18" s="393"/>
      <c r="FO18" s="393"/>
      <c r="FP18" s="393"/>
      <c r="FQ18" s="393"/>
      <c r="FR18" s="393"/>
      <c r="FS18" s="393"/>
      <c r="FT18" s="393"/>
      <c r="FU18" s="393"/>
      <c r="FV18" s="393"/>
      <c r="FW18" s="393"/>
      <c r="FX18" s="393"/>
      <c r="FY18" s="393"/>
      <c r="FZ18" s="393"/>
      <c r="GA18" s="393"/>
      <c r="GB18" s="393"/>
      <c r="GC18" s="393"/>
      <c r="GD18" s="393"/>
      <c r="GE18" s="393"/>
      <c r="GF18" s="393"/>
      <c r="GG18" s="393"/>
      <c r="GH18" s="393"/>
      <c r="GI18" s="393"/>
      <c r="GJ18" s="393"/>
      <c r="GK18" s="393"/>
      <c r="GL18" s="393"/>
      <c r="GM18" s="393"/>
      <c r="GN18" s="393"/>
      <c r="GO18" s="393"/>
      <c r="GP18" s="393"/>
      <c r="GQ18" s="393"/>
      <c r="GR18" s="393"/>
      <c r="GS18" s="393"/>
      <c r="GT18" s="393"/>
      <c r="GU18" s="393"/>
      <c r="GV18" s="393"/>
      <c r="GW18" s="393"/>
      <c r="GX18" s="393"/>
      <c r="GY18" s="393"/>
      <c r="GZ18" s="393"/>
      <c r="HA18" s="393"/>
      <c r="HB18" s="393"/>
      <c r="HC18" s="393"/>
      <c r="HD18" s="393"/>
      <c r="HE18" s="393"/>
      <c r="HF18" s="393"/>
      <c r="HG18" s="393"/>
      <c r="HH18" s="393"/>
      <c r="HI18" s="393"/>
      <c r="HJ18" s="393"/>
      <c r="HK18" s="393"/>
      <c r="HL18" s="393"/>
      <c r="HM18" s="393"/>
      <c r="HN18" s="393"/>
      <c r="HO18" s="393"/>
      <c r="HP18" s="393"/>
      <c r="HQ18" s="393"/>
      <c r="HR18" s="393"/>
      <c r="HS18" s="393"/>
      <c r="HT18" s="393"/>
      <c r="HU18" s="393"/>
      <c r="HV18" s="393"/>
      <c r="HW18" s="393"/>
      <c r="HX18" s="393"/>
      <c r="HY18" s="393"/>
      <c r="HZ18" s="393"/>
      <c r="IA18" s="393"/>
      <c r="IB18" s="393"/>
      <c r="IC18" s="393"/>
      <c r="ID18" s="393"/>
      <c r="IE18" s="393"/>
      <c r="IF18" s="393"/>
      <c r="IG18" s="393"/>
      <c r="IH18" s="393"/>
      <c r="II18" s="393"/>
      <c r="IJ18" s="393"/>
      <c r="IK18" s="393"/>
      <c r="IL18" s="393"/>
      <c r="IM18" s="393"/>
      <c r="IN18" s="393"/>
      <c r="IO18" s="393"/>
      <c r="IP18" s="393"/>
      <c r="IQ18" s="393"/>
      <c r="IR18" s="393"/>
      <c r="IS18" s="393"/>
      <c r="IT18" s="393"/>
      <c r="IU18" s="393"/>
      <c r="IV18" s="393"/>
      <c r="IW18" s="393"/>
      <c r="IX18" s="393"/>
      <c r="IY18" s="393"/>
      <c r="IZ18" s="393"/>
      <c r="JA18" s="393"/>
      <c r="JB18" s="393"/>
      <c r="JC18" s="393"/>
      <c r="JD18" s="393"/>
      <c r="JE18" s="393"/>
      <c r="JF18" s="393"/>
      <c r="JG18" s="393"/>
      <c r="JH18" s="393"/>
      <c r="JI18" s="393"/>
      <c r="JJ18" s="393"/>
      <c r="JK18" s="393"/>
      <c r="JL18" s="393"/>
      <c r="JM18" s="393"/>
      <c r="JN18" s="393"/>
      <c r="JO18" s="393"/>
      <c r="JP18" s="393"/>
      <c r="JQ18" s="393"/>
      <c r="JR18" s="393"/>
      <c r="JS18" s="393"/>
      <c r="JT18" s="393"/>
      <c r="JU18" s="393"/>
      <c r="JV18" s="393"/>
      <c r="JW18" s="393"/>
      <c r="JX18" s="393"/>
      <c r="JY18" s="393"/>
      <c r="JZ18" s="393"/>
      <c r="KA18" s="393"/>
      <c r="KB18" s="393"/>
      <c r="KC18" s="393"/>
      <c r="KD18" s="393"/>
      <c r="KE18" s="393"/>
      <c r="KF18" s="393"/>
      <c r="KG18" s="393"/>
      <c r="KH18" s="393"/>
      <c r="KI18" s="393"/>
      <c r="KJ18" s="393"/>
      <c r="KK18" s="393"/>
      <c r="KL18" s="393"/>
      <c r="KM18" s="393"/>
      <c r="KN18" s="393"/>
      <c r="KO18" s="393"/>
      <c r="KP18" s="393"/>
      <c r="KQ18" s="393"/>
      <c r="KR18" s="393"/>
      <c r="KS18" s="393"/>
      <c r="KT18" s="393"/>
      <c r="KU18" s="393"/>
      <c r="KV18" s="393"/>
      <c r="KW18" s="393"/>
      <c r="KX18" s="393"/>
      <c r="KY18" s="393"/>
      <c r="KZ18" s="393"/>
      <c r="LA18" s="393"/>
      <c r="LB18" s="393"/>
      <c r="LC18" s="393"/>
      <c r="LD18" s="393"/>
      <c r="LE18" s="393"/>
      <c r="LF18" s="393"/>
      <c r="LG18" s="393"/>
      <c r="LH18" s="393"/>
      <c r="LI18" s="393"/>
      <c r="LJ18" s="393"/>
      <c r="LK18" s="393"/>
      <c r="LL18" s="393"/>
      <c r="LM18" s="393"/>
      <c r="LN18" s="393"/>
      <c r="LO18" s="393"/>
      <c r="LP18" s="393"/>
      <c r="LQ18" s="393"/>
      <c r="LR18" s="393"/>
      <c r="LS18" s="393"/>
      <c r="LT18" s="393"/>
      <c r="LU18" s="393"/>
      <c r="LV18" s="393"/>
      <c r="LW18" s="393"/>
      <c r="LX18" s="393"/>
      <c r="LY18" s="393"/>
      <c r="LZ18" s="393"/>
      <c r="MA18" s="393"/>
      <c r="MB18" s="393"/>
      <c r="MC18" s="393"/>
      <c r="MD18" s="393"/>
      <c r="ME18" s="393"/>
      <c r="MF18" s="393"/>
      <c r="MG18" s="393"/>
      <c r="MH18" s="393"/>
      <c r="MI18" s="393"/>
      <c r="MJ18" s="393"/>
      <c r="MK18" s="393"/>
      <c r="ML18" s="393"/>
      <c r="MM18" s="393"/>
      <c r="MN18" s="393"/>
      <c r="MO18" s="393"/>
      <c r="MP18" s="393"/>
      <c r="MQ18" s="395"/>
    </row>
    <row r="19" spans="1:355" ht="13.15" customHeight="1" x14ac:dyDescent="0.2">
      <c r="A19" s="278">
        <f t="shared" si="15"/>
        <v>15</v>
      </c>
      <c r="B19" s="278">
        <f t="shared" si="16"/>
        <v>6</v>
      </c>
      <c r="C19" s="278">
        <f t="shared" si="17"/>
        <v>15</v>
      </c>
      <c r="D19" s="422">
        <f t="shared" si="18"/>
        <v>3</v>
      </c>
      <c r="E19" s="278">
        <f t="shared" si="19"/>
        <v>3</v>
      </c>
      <c r="F19" s="218" t="str">
        <f t="shared" si="20"/>
        <v>Gast Schupp Sebastian</v>
      </c>
      <c r="G19" s="219"/>
      <c r="H19" s="220" t="str">
        <f t="shared" si="21"/>
        <v>Schupp Sebastian</v>
      </c>
      <c r="I19" s="408" t="str">
        <f>IF(LEN(AN19)&gt;0,AN19,"Gast")</f>
        <v>Gast</v>
      </c>
      <c r="J19" s="258"/>
      <c r="K19" s="257" t="str">
        <f t="shared" si="22"/>
        <v>911 (991) GT3</v>
      </c>
      <c r="L19" s="12">
        <f t="shared" si="23"/>
        <v>25</v>
      </c>
      <c r="M19" s="256"/>
      <c r="N19" s="12"/>
      <c r="O19" s="12"/>
      <c r="P19" s="12"/>
      <c r="Q19" s="262">
        <f t="shared" si="24"/>
        <v>3940</v>
      </c>
      <c r="R19">
        <f>VLOOKUP(A19,Grunddaten!$H$7:$I$56,2)</f>
        <v>35</v>
      </c>
      <c r="S19" s="244">
        <f t="shared" si="25"/>
        <v>9</v>
      </c>
      <c r="T19" s="283">
        <f>IF($J$1&gt;Grunddaten!$I$3,($J$1-Grunddaten!$I$3)*Grunddaten!$I$4,0)</f>
        <v>0</v>
      </c>
      <c r="U19" s="203">
        <f t="shared" si="26"/>
        <v>35</v>
      </c>
      <c r="V19" s="203" t="str">
        <f t="shared" si="27"/>
        <v/>
      </c>
      <c r="W19" s="203">
        <f t="shared" si="28"/>
        <v>0</v>
      </c>
      <c r="AA19" s="392">
        <v>15</v>
      </c>
      <c r="AB19" s="392">
        <v>31</v>
      </c>
      <c r="AC19" s="393" t="s">
        <v>2461</v>
      </c>
      <c r="AD19" s="393"/>
      <c r="AE19" s="393"/>
      <c r="AF19" s="393"/>
      <c r="AG19" s="393"/>
      <c r="AH19" s="419" t="s">
        <v>305</v>
      </c>
      <c r="AI19" s="420">
        <v>3</v>
      </c>
      <c r="AJ19" s="393"/>
      <c r="AK19" s="419" t="s">
        <v>1486</v>
      </c>
      <c r="AL19" s="419" t="s">
        <v>2464</v>
      </c>
      <c r="AM19" s="419" t="s">
        <v>1487</v>
      </c>
      <c r="AN19" s="419"/>
      <c r="AO19" s="419"/>
      <c r="AP19" s="419" t="s">
        <v>545</v>
      </c>
      <c r="AQ19" s="393"/>
      <c r="AR19" s="393"/>
      <c r="AS19" s="393" t="s">
        <v>2463</v>
      </c>
      <c r="AT19" s="392">
        <v>6</v>
      </c>
      <c r="AU19" s="392">
        <v>15</v>
      </c>
      <c r="AV19" s="393" t="s">
        <v>2695</v>
      </c>
      <c r="AW19" s="393" t="s">
        <v>1485</v>
      </c>
      <c r="AX19" s="393"/>
      <c r="AY19" s="393"/>
      <c r="AZ19" s="393"/>
      <c r="BA19" s="393"/>
      <c r="BB19" s="393"/>
      <c r="BC19" s="393"/>
      <c r="BD19" s="393"/>
      <c r="BE19" s="393"/>
      <c r="BF19" s="393"/>
      <c r="BG19" s="393"/>
      <c r="BH19" s="393"/>
      <c r="BI19" s="393"/>
      <c r="BJ19" s="393"/>
      <c r="BK19" s="393"/>
      <c r="BL19" s="392">
        <v>3940</v>
      </c>
      <c r="BM19" s="392">
        <v>3935</v>
      </c>
      <c r="BN19" s="393" t="s">
        <v>2465</v>
      </c>
      <c r="BO19" s="392">
        <v>3875</v>
      </c>
      <c r="BP19" s="392">
        <v>3935</v>
      </c>
      <c r="BQ19" s="392">
        <v>25</v>
      </c>
      <c r="BR19" s="392">
        <v>18</v>
      </c>
      <c r="BS19" s="392">
        <v>18</v>
      </c>
      <c r="BT19" s="392">
        <v>0</v>
      </c>
      <c r="BU19" s="392">
        <v>8</v>
      </c>
      <c r="BV19" s="392">
        <v>8</v>
      </c>
      <c r="BW19" s="392">
        <v>0</v>
      </c>
      <c r="BX19" s="392">
        <v>18</v>
      </c>
      <c r="BY19" s="392">
        <v>18</v>
      </c>
      <c r="BZ19" s="392">
        <v>0</v>
      </c>
      <c r="CA19" s="393"/>
      <c r="CB19" s="393"/>
      <c r="CC19" s="393"/>
      <c r="CD19" s="393"/>
      <c r="CE19" s="392">
        <v>3</v>
      </c>
      <c r="CF19" s="393" t="s">
        <v>2466</v>
      </c>
      <c r="CG19" s="393"/>
      <c r="CH19" s="392">
        <v>120.242</v>
      </c>
      <c r="CI19" s="393" t="s">
        <v>2467</v>
      </c>
      <c r="CJ19" s="393"/>
      <c r="CK19" s="392">
        <v>122.363</v>
      </c>
      <c r="CL19" s="393" t="s">
        <v>2468</v>
      </c>
      <c r="CM19" s="393"/>
      <c r="CN19" s="392">
        <v>125.81699999999999</v>
      </c>
      <c r="CO19" s="393" t="s">
        <v>2469</v>
      </c>
      <c r="CP19" s="393"/>
      <c r="CQ19" s="392">
        <v>128.26900000000001</v>
      </c>
      <c r="CR19" s="393" t="s">
        <v>2470</v>
      </c>
      <c r="CS19" s="393"/>
      <c r="CT19" s="392">
        <v>134.47999999999999</v>
      </c>
      <c r="CU19" s="393" t="s">
        <v>2471</v>
      </c>
      <c r="CV19" s="393"/>
      <c r="CW19" s="392">
        <v>133.684</v>
      </c>
      <c r="CX19" s="393" t="s">
        <v>2472</v>
      </c>
      <c r="CY19" s="393"/>
      <c r="CZ19" s="392">
        <v>133.85599999999999</v>
      </c>
      <c r="DA19" s="393" t="s">
        <v>2473</v>
      </c>
      <c r="DB19" s="393"/>
      <c r="DC19" s="392">
        <v>133.80799999999999</v>
      </c>
      <c r="DD19" s="393" t="s">
        <v>2474</v>
      </c>
      <c r="DE19" s="393"/>
      <c r="DF19" s="392">
        <v>133.613</v>
      </c>
      <c r="DG19" s="393" t="s">
        <v>2475</v>
      </c>
      <c r="DH19" s="393"/>
      <c r="DI19" s="392">
        <v>133.69</v>
      </c>
      <c r="DJ19" s="393" t="s">
        <v>2476</v>
      </c>
      <c r="DK19" s="393"/>
      <c r="DL19" s="392">
        <v>137.34299999999999</v>
      </c>
      <c r="DM19" s="393" t="s">
        <v>2477</v>
      </c>
      <c r="DN19" s="393"/>
      <c r="DO19" s="392">
        <v>123.44</v>
      </c>
      <c r="DP19" s="393" t="s">
        <v>2478</v>
      </c>
      <c r="DQ19" s="393"/>
      <c r="DR19" s="392">
        <v>70.158000000000001</v>
      </c>
      <c r="DS19" s="393" t="s">
        <v>2479</v>
      </c>
      <c r="DT19" s="393"/>
      <c r="DU19" s="392">
        <v>130.756</v>
      </c>
      <c r="DV19" s="393" t="s">
        <v>2480</v>
      </c>
      <c r="DW19" s="393"/>
      <c r="DX19" s="392">
        <v>132.12100000000001</v>
      </c>
      <c r="DY19" s="393" t="s">
        <v>2481</v>
      </c>
      <c r="DZ19" s="393"/>
      <c r="EA19" s="392">
        <v>134.84</v>
      </c>
      <c r="EB19" s="393" t="s">
        <v>2482</v>
      </c>
      <c r="EC19" s="393"/>
      <c r="ED19" s="392">
        <v>131.702</v>
      </c>
      <c r="EE19" s="393" t="s">
        <v>2483</v>
      </c>
      <c r="EF19" s="393"/>
      <c r="EG19" s="392">
        <v>136.13499999999999</v>
      </c>
      <c r="EH19" s="393" t="s">
        <v>2484</v>
      </c>
      <c r="EI19" s="393"/>
      <c r="EJ19" s="392">
        <v>132.99</v>
      </c>
      <c r="EK19" s="393" t="s">
        <v>2485</v>
      </c>
      <c r="EL19" s="393"/>
      <c r="EM19" s="392">
        <v>138.00800000000001</v>
      </c>
      <c r="EN19" s="393" t="s">
        <v>2486</v>
      </c>
      <c r="EO19" s="393"/>
      <c r="EP19" s="392">
        <v>133.30199999999999</v>
      </c>
      <c r="EQ19" s="393" t="s">
        <v>2487</v>
      </c>
      <c r="ER19" s="393"/>
      <c r="ES19" s="393" t="s">
        <v>2488</v>
      </c>
      <c r="ET19" s="393" t="s">
        <v>2489</v>
      </c>
      <c r="EU19" s="393"/>
      <c r="EV19" s="393" t="s">
        <v>2490</v>
      </c>
      <c r="EW19" s="393" t="s">
        <v>2491</v>
      </c>
      <c r="EX19" s="393"/>
      <c r="EY19" s="393" t="s">
        <v>2492</v>
      </c>
      <c r="EZ19" s="393" t="s">
        <v>2493</v>
      </c>
      <c r="FA19" s="393"/>
      <c r="FB19" s="393" t="s">
        <v>2494</v>
      </c>
      <c r="FC19" s="393"/>
      <c r="FD19" s="393"/>
      <c r="FE19" s="393"/>
      <c r="FF19" s="393"/>
      <c r="FG19" s="393"/>
      <c r="FH19" s="393"/>
      <c r="FI19" s="393"/>
      <c r="FJ19" s="393"/>
      <c r="FK19" s="393"/>
      <c r="FL19" s="393"/>
      <c r="FM19" s="393"/>
      <c r="FN19" s="393"/>
      <c r="FO19" s="393"/>
      <c r="FP19" s="393"/>
      <c r="FQ19" s="393"/>
      <c r="FR19" s="393"/>
      <c r="FS19" s="393"/>
      <c r="FT19" s="393"/>
      <c r="FU19" s="393"/>
      <c r="FV19" s="393"/>
      <c r="FW19" s="393"/>
      <c r="FX19" s="393"/>
      <c r="FY19" s="393"/>
      <c r="FZ19" s="393"/>
      <c r="GA19" s="393"/>
      <c r="GB19" s="393"/>
      <c r="GC19" s="393"/>
      <c r="GD19" s="393"/>
      <c r="GE19" s="393"/>
      <c r="GF19" s="393"/>
      <c r="GG19" s="393"/>
      <c r="GH19" s="393"/>
      <c r="GI19" s="393"/>
      <c r="GJ19" s="393"/>
      <c r="GK19" s="393"/>
      <c r="GL19" s="393"/>
      <c r="GM19" s="393"/>
      <c r="GN19" s="393"/>
      <c r="GO19" s="393"/>
      <c r="GP19" s="393"/>
      <c r="GQ19" s="393"/>
      <c r="GR19" s="393"/>
      <c r="GS19" s="393"/>
      <c r="GT19" s="393"/>
      <c r="GU19" s="393"/>
      <c r="GV19" s="393"/>
      <c r="GW19" s="393"/>
      <c r="GX19" s="393"/>
      <c r="GY19" s="393"/>
      <c r="GZ19" s="393"/>
      <c r="HA19" s="393"/>
      <c r="HB19" s="393"/>
      <c r="HC19" s="393"/>
      <c r="HD19" s="393"/>
      <c r="HE19" s="393"/>
      <c r="HF19" s="393"/>
      <c r="HG19" s="393"/>
      <c r="HH19" s="393"/>
      <c r="HI19" s="393"/>
      <c r="HJ19" s="393"/>
      <c r="HK19" s="393"/>
      <c r="HL19" s="393"/>
      <c r="HM19" s="393"/>
      <c r="HN19" s="393"/>
      <c r="HO19" s="393"/>
      <c r="HP19" s="393"/>
      <c r="HQ19" s="393"/>
      <c r="HR19" s="393"/>
      <c r="HS19" s="393"/>
      <c r="HT19" s="393"/>
      <c r="HU19" s="393"/>
      <c r="HV19" s="393"/>
      <c r="HW19" s="393"/>
      <c r="HX19" s="393"/>
      <c r="HY19" s="393"/>
      <c r="HZ19" s="393"/>
      <c r="IA19" s="393"/>
      <c r="IB19" s="393"/>
      <c r="IC19" s="393"/>
      <c r="ID19" s="393"/>
      <c r="IE19" s="393"/>
      <c r="IF19" s="393"/>
      <c r="IG19" s="393"/>
      <c r="IH19" s="393"/>
      <c r="II19" s="393"/>
      <c r="IJ19" s="393"/>
      <c r="IK19" s="393"/>
      <c r="IL19" s="393"/>
      <c r="IM19" s="393"/>
      <c r="IN19" s="393"/>
      <c r="IO19" s="393"/>
      <c r="IP19" s="393"/>
      <c r="IQ19" s="393"/>
      <c r="IR19" s="393"/>
      <c r="IS19" s="393"/>
      <c r="IT19" s="393"/>
      <c r="IU19" s="393"/>
      <c r="IV19" s="393"/>
      <c r="IW19" s="393"/>
      <c r="IX19" s="393"/>
      <c r="IY19" s="393"/>
      <c r="IZ19" s="393"/>
      <c r="JA19" s="393"/>
      <c r="JB19" s="393"/>
      <c r="JC19" s="393"/>
      <c r="JD19" s="393"/>
      <c r="JE19" s="393"/>
      <c r="JF19" s="393"/>
      <c r="JG19" s="393"/>
      <c r="JH19" s="393"/>
      <c r="JI19" s="393"/>
      <c r="JJ19" s="393"/>
      <c r="JK19" s="393"/>
      <c r="JL19" s="393"/>
      <c r="JM19" s="393"/>
      <c r="JN19" s="393"/>
      <c r="JO19" s="393"/>
      <c r="JP19" s="393"/>
      <c r="JQ19" s="393"/>
      <c r="JR19" s="393"/>
      <c r="JS19" s="393"/>
      <c r="JT19" s="393"/>
      <c r="JU19" s="393"/>
      <c r="JV19" s="393"/>
      <c r="JW19" s="393"/>
      <c r="JX19" s="393"/>
      <c r="JY19" s="393"/>
      <c r="JZ19" s="393"/>
      <c r="KA19" s="393"/>
      <c r="KB19" s="393"/>
      <c r="KC19" s="393"/>
      <c r="KD19" s="393"/>
      <c r="KE19" s="393"/>
      <c r="KF19" s="393"/>
      <c r="KG19" s="393"/>
      <c r="KH19" s="393"/>
      <c r="KI19" s="393"/>
      <c r="KJ19" s="393"/>
      <c r="KK19" s="393"/>
      <c r="KL19" s="393"/>
      <c r="KM19" s="393"/>
      <c r="KN19" s="393"/>
      <c r="KO19" s="393"/>
      <c r="KP19" s="393"/>
      <c r="KQ19" s="393"/>
      <c r="KR19" s="393"/>
      <c r="KS19" s="393"/>
      <c r="KT19" s="393"/>
      <c r="KU19" s="393"/>
      <c r="KV19" s="393"/>
      <c r="KW19" s="393"/>
      <c r="KX19" s="393"/>
      <c r="KY19" s="393"/>
      <c r="KZ19" s="393"/>
      <c r="LA19" s="393"/>
      <c r="LB19" s="393"/>
      <c r="LC19" s="393"/>
      <c r="LD19" s="393"/>
      <c r="LE19" s="393"/>
      <c r="LF19" s="393"/>
      <c r="LG19" s="393"/>
      <c r="LH19" s="393"/>
      <c r="LI19" s="393"/>
      <c r="LJ19" s="393"/>
      <c r="LK19" s="393"/>
      <c r="LL19" s="393"/>
      <c r="LM19" s="393"/>
      <c r="LN19" s="393"/>
      <c r="LO19" s="393"/>
      <c r="LP19" s="393"/>
      <c r="LQ19" s="393"/>
      <c r="LR19" s="393"/>
      <c r="LS19" s="393"/>
      <c r="LT19" s="393"/>
      <c r="LU19" s="393"/>
      <c r="LV19" s="393"/>
      <c r="LW19" s="393"/>
      <c r="LX19" s="393"/>
      <c r="LY19" s="393"/>
      <c r="LZ19" s="393"/>
      <c r="MA19" s="393"/>
      <c r="MB19" s="393"/>
      <c r="MC19" s="393"/>
      <c r="MD19" s="393"/>
      <c r="ME19" s="393"/>
      <c r="MF19" s="393"/>
      <c r="MG19" s="393"/>
      <c r="MH19" s="393"/>
      <c r="MI19" s="393"/>
      <c r="MJ19" s="393"/>
      <c r="MK19" s="393"/>
      <c r="ML19" s="393"/>
      <c r="MM19" s="393"/>
      <c r="MN19" s="393"/>
      <c r="MO19" s="393"/>
      <c r="MP19" s="393"/>
      <c r="MQ19" s="395"/>
    </row>
    <row r="20" spans="1:355" ht="13.15" customHeight="1" x14ac:dyDescent="0.2">
      <c r="A20" s="278">
        <f t="shared" si="15"/>
        <v>16</v>
      </c>
      <c r="B20" s="278">
        <f t="shared" si="16"/>
        <v>6</v>
      </c>
      <c r="C20" s="278">
        <f t="shared" si="17"/>
        <v>16</v>
      </c>
      <c r="D20" s="422">
        <f t="shared" si="18"/>
        <v>2</v>
      </c>
      <c r="E20" s="278">
        <f t="shared" si="19"/>
        <v>2</v>
      </c>
      <c r="F20" s="218" t="str">
        <f t="shared" si="20"/>
        <v>EV17044</v>
      </c>
      <c r="G20" s="219"/>
      <c r="H20" s="220" t="str">
        <f t="shared" si="21"/>
        <v>Virchow Robert</v>
      </c>
      <c r="I20" s="408" t="str">
        <f t="shared" ref="I20:I22" si="29">IF(LEN(AN20)&gt;0,AN20,"Gast")</f>
        <v>PCD</v>
      </c>
      <c r="J20" s="258"/>
      <c r="K20" s="257" t="str">
        <f t="shared" si="22"/>
        <v>Cayman GT4</v>
      </c>
      <c r="L20" s="12">
        <f t="shared" si="23"/>
        <v>26</v>
      </c>
      <c r="M20" s="256"/>
      <c r="N20" s="12"/>
      <c r="O20" s="12"/>
      <c r="P20" s="12"/>
      <c r="Q20" s="262">
        <f t="shared" si="24"/>
        <v>4525</v>
      </c>
      <c r="R20">
        <f>VLOOKUP(A20,Grunddaten!$H$7:$I$56,2)</f>
        <v>34</v>
      </c>
      <c r="S20" s="244">
        <f t="shared" si="25"/>
        <v>6</v>
      </c>
      <c r="T20" s="283">
        <f>IF($J$1&gt;Grunddaten!$I$3,($J$1-Grunddaten!$I$3)*Grunddaten!$I$4,0)</f>
        <v>0</v>
      </c>
      <c r="U20" s="203">
        <f t="shared" si="26"/>
        <v>34</v>
      </c>
      <c r="V20" s="203" t="str">
        <f t="shared" si="27"/>
        <v/>
      </c>
      <c r="W20" s="203">
        <f t="shared" si="28"/>
        <v>0</v>
      </c>
      <c r="AA20" s="392">
        <v>16</v>
      </c>
      <c r="AB20" s="392">
        <v>21</v>
      </c>
      <c r="AC20" s="393" t="s">
        <v>2283</v>
      </c>
      <c r="AD20" s="393"/>
      <c r="AE20" s="393"/>
      <c r="AF20" s="393"/>
      <c r="AG20" s="393"/>
      <c r="AH20" s="419" t="s">
        <v>305</v>
      </c>
      <c r="AI20" s="420">
        <v>2</v>
      </c>
      <c r="AJ20" s="393"/>
      <c r="AK20" s="393" t="s">
        <v>2284</v>
      </c>
      <c r="AL20" s="393" t="s">
        <v>1485</v>
      </c>
      <c r="AM20" s="393" t="s">
        <v>2285</v>
      </c>
      <c r="AN20" s="393" t="s">
        <v>58</v>
      </c>
      <c r="AO20" s="393" t="s">
        <v>2286</v>
      </c>
      <c r="AP20" s="393" t="s">
        <v>568</v>
      </c>
      <c r="AQ20" s="393"/>
      <c r="AR20" s="393"/>
      <c r="AS20" s="393" t="s">
        <v>2287</v>
      </c>
      <c r="AT20" s="392">
        <v>6</v>
      </c>
      <c r="AU20" s="392">
        <v>16</v>
      </c>
      <c r="AV20" s="393"/>
      <c r="AW20" s="393"/>
      <c r="AX20" s="393"/>
      <c r="AY20" s="393"/>
      <c r="AZ20" s="393"/>
      <c r="BA20" s="393"/>
      <c r="BB20" s="393"/>
      <c r="BC20" s="393"/>
      <c r="BD20" s="393"/>
      <c r="BE20" s="393"/>
      <c r="BF20" s="393"/>
      <c r="BG20" s="393"/>
      <c r="BH20" s="393"/>
      <c r="BI20" s="393"/>
      <c r="BJ20" s="393"/>
      <c r="BK20" s="393"/>
      <c r="BL20" s="392">
        <v>4525</v>
      </c>
      <c r="BM20" s="392">
        <v>4520</v>
      </c>
      <c r="BN20" s="393" t="s">
        <v>2288</v>
      </c>
      <c r="BO20" s="392">
        <v>4520</v>
      </c>
      <c r="BP20" s="392">
        <v>4520</v>
      </c>
      <c r="BQ20" s="392">
        <v>26</v>
      </c>
      <c r="BR20" s="392">
        <v>18</v>
      </c>
      <c r="BS20" s="392">
        <v>18</v>
      </c>
      <c r="BT20" s="392">
        <v>0</v>
      </c>
      <c r="BU20" s="392">
        <v>6</v>
      </c>
      <c r="BV20" s="392">
        <v>6</v>
      </c>
      <c r="BW20" s="392">
        <v>0</v>
      </c>
      <c r="BX20" s="392">
        <v>18</v>
      </c>
      <c r="BY20" s="392">
        <v>18</v>
      </c>
      <c r="BZ20" s="392">
        <v>0</v>
      </c>
      <c r="CA20" s="393"/>
      <c r="CB20" s="393"/>
      <c r="CC20" s="393"/>
      <c r="CD20" s="393"/>
      <c r="CE20" s="392">
        <v>2</v>
      </c>
      <c r="CF20" s="393" t="s">
        <v>2289</v>
      </c>
      <c r="CG20" s="393"/>
      <c r="CH20" s="392">
        <v>138.124</v>
      </c>
      <c r="CI20" s="393" t="s">
        <v>2290</v>
      </c>
      <c r="CJ20" s="393"/>
      <c r="CK20" s="392">
        <v>140.57599999999999</v>
      </c>
      <c r="CL20" s="393" t="s">
        <v>2291</v>
      </c>
      <c r="CM20" s="393"/>
      <c r="CN20" s="392">
        <v>140.886</v>
      </c>
      <c r="CO20" s="393" t="s">
        <v>2292</v>
      </c>
      <c r="CP20" s="393"/>
      <c r="CQ20" s="392">
        <v>140.72900000000001</v>
      </c>
      <c r="CR20" s="393" t="s">
        <v>2293</v>
      </c>
      <c r="CS20" s="393"/>
      <c r="CT20" s="392">
        <v>140.97</v>
      </c>
      <c r="CU20" s="393" t="s">
        <v>2294</v>
      </c>
      <c r="CV20" s="393"/>
      <c r="CW20" s="392">
        <v>141.47800000000001</v>
      </c>
      <c r="CX20" s="393" t="s">
        <v>2295</v>
      </c>
      <c r="CY20" s="393"/>
      <c r="CZ20" s="392">
        <v>140.37200000000001</v>
      </c>
      <c r="DA20" s="393" t="s">
        <v>2296</v>
      </c>
      <c r="DB20" s="393"/>
      <c r="DC20" s="392">
        <v>140.83500000000001</v>
      </c>
      <c r="DD20" s="393" t="s">
        <v>2297</v>
      </c>
      <c r="DE20" s="393"/>
      <c r="DF20" s="392">
        <v>141.255</v>
      </c>
      <c r="DG20" s="393" t="s">
        <v>2298</v>
      </c>
      <c r="DH20" s="393"/>
      <c r="DI20" s="392">
        <v>138.834</v>
      </c>
      <c r="DJ20" s="393" t="s">
        <v>2299</v>
      </c>
      <c r="DK20" s="393"/>
      <c r="DL20" s="392">
        <v>141.166</v>
      </c>
      <c r="DM20" s="393" t="s">
        <v>2300</v>
      </c>
      <c r="DN20" s="393"/>
      <c r="DO20" s="392">
        <v>135.08799999999999</v>
      </c>
      <c r="DP20" s="393" t="s">
        <v>2301</v>
      </c>
      <c r="DQ20" s="393"/>
      <c r="DR20" s="392">
        <v>80.858999999999995</v>
      </c>
      <c r="DS20" s="393" t="s">
        <v>2302</v>
      </c>
      <c r="DT20" s="393"/>
      <c r="DU20" s="392">
        <v>140.23099999999999</v>
      </c>
      <c r="DV20" s="393" t="s">
        <v>2303</v>
      </c>
      <c r="DW20" s="393"/>
      <c r="DX20" s="392">
        <v>141.12100000000001</v>
      </c>
      <c r="DY20" s="393" t="s">
        <v>2304</v>
      </c>
      <c r="DZ20" s="393"/>
      <c r="EA20" s="392">
        <v>141.238</v>
      </c>
      <c r="EB20" s="393" t="s">
        <v>2305</v>
      </c>
      <c r="EC20" s="393"/>
      <c r="ED20" s="392">
        <v>141.167</v>
      </c>
      <c r="EE20" s="393" t="s">
        <v>2306</v>
      </c>
      <c r="EF20" s="393"/>
      <c r="EG20" s="392">
        <v>143.405</v>
      </c>
      <c r="EH20" s="393" t="s">
        <v>2307</v>
      </c>
      <c r="EI20" s="393"/>
      <c r="EJ20" s="392">
        <v>140.80099999999999</v>
      </c>
      <c r="EK20" s="393" t="s">
        <v>2308</v>
      </c>
      <c r="EL20" s="393"/>
      <c r="EM20" s="392">
        <v>140.81299999999999</v>
      </c>
      <c r="EN20" s="393" t="s">
        <v>2309</v>
      </c>
      <c r="EO20" s="393"/>
      <c r="EP20" s="392">
        <v>140.91300000000001</v>
      </c>
      <c r="EQ20" s="393" t="s">
        <v>2310</v>
      </c>
      <c r="ER20" s="393"/>
      <c r="ES20" s="393" t="s">
        <v>2311</v>
      </c>
      <c r="ET20" s="393" t="s">
        <v>2312</v>
      </c>
      <c r="EU20" s="393"/>
      <c r="EV20" s="393" t="s">
        <v>2313</v>
      </c>
      <c r="EW20" s="393" t="s">
        <v>2314</v>
      </c>
      <c r="EX20" s="393"/>
      <c r="EY20" s="393" t="s">
        <v>2315</v>
      </c>
      <c r="EZ20" s="393" t="s">
        <v>2316</v>
      </c>
      <c r="FA20" s="393"/>
      <c r="FB20" s="393" t="s">
        <v>2317</v>
      </c>
      <c r="FC20" s="393" t="s">
        <v>2318</v>
      </c>
      <c r="FD20" s="393"/>
      <c r="FE20" s="393" t="s">
        <v>2319</v>
      </c>
      <c r="FF20" s="393"/>
      <c r="FG20" s="393"/>
      <c r="FH20" s="393"/>
      <c r="FI20" s="393"/>
      <c r="FJ20" s="393"/>
      <c r="FK20" s="393"/>
      <c r="FL20" s="393"/>
      <c r="FM20" s="393"/>
      <c r="FN20" s="393"/>
      <c r="FO20" s="393"/>
      <c r="FP20" s="393"/>
      <c r="FQ20" s="393"/>
      <c r="FR20" s="393"/>
      <c r="FS20" s="393"/>
      <c r="FT20" s="393"/>
      <c r="FU20" s="393"/>
      <c r="FV20" s="393"/>
      <c r="FW20" s="393"/>
      <c r="FX20" s="393"/>
      <c r="FY20" s="393"/>
      <c r="FZ20" s="393"/>
      <c r="GA20" s="393"/>
      <c r="GB20" s="393"/>
      <c r="GC20" s="393"/>
      <c r="GD20" s="393"/>
      <c r="GE20" s="393"/>
      <c r="GF20" s="393"/>
      <c r="GG20" s="393"/>
      <c r="GH20" s="393"/>
      <c r="GI20" s="393"/>
      <c r="GJ20" s="393"/>
      <c r="GK20" s="393"/>
      <c r="GL20" s="393"/>
      <c r="GM20" s="393"/>
      <c r="GN20" s="393"/>
      <c r="GO20" s="393"/>
      <c r="GP20" s="393"/>
      <c r="GQ20" s="393"/>
      <c r="GR20" s="393"/>
      <c r="GS20" s="393"/>
      <c r="GT20" s="393"/>
      <c r="GU20" s="393"/>
      <c r="GV20" s="393"/>
      <c r="GW20" s="393"/>
      <c r="GX20" s="393"/>
      <c r="GY20" s="393"/>
      <c r="GZ20" s="393"/>
      <c r="HA20" s="393"/>
      <c r="HB20" s="393"/>
      <c r="HC20" s="393"/>
      <c r="HD20" s="393"/>
      <c r="HE20" s="393"/>
      <c r="HF20" s="393"/>
      <c r="HG20" s="393"/>
      <c r="HH20" s="393"/>
      <c r="HI20" s="393"/>
      <c r="HJ20" s="393"/>
      <c r="HK20" s="393"/>
      <c r="HL20" s="393"/>
      <c r="HM20" s="393"/>
      <c r="HN20" s="393"/>
      <c r="HO20" s="393"/>
      <c r="HP20" s="393"/>
      <c r="HQ20" s="393"/>
      <c r="HR20" s="393"/>
      <c r="HS20" s="393"/>
      <c r="HT20" s="393"/>
      <c r="HU20" s="393"/>
      <c r="HV20" s="393"/>
      <c r="HW20" s="393"/>
      <c r="HX20" s="393"/>
      <c r="HY20" s="393"/>
      <c r="HZ20" s="393"/>
      <c r="IA20" s="393"/>
      <c r="IB20" s="393"/>
      <c r="IC20" s="393"/>
      <c r="ID20" s="393"/>
      <c r="IE20" s="393"/>
      <c r="IF20" s="393"/>
      <c r="IG20" s="393"/>
      <c r="IH20" s="393"/>
      <c r="II20" s="393"/>
      <c r="IJ20" s="393"/>
      <c r="IK20" s="393"/>
      <c r="IL20" s="393"/>
      <c r="IM20" s="393"/>
      <c r="IN20" s="393"/>
      <c r="IO20" s="393"/>
      <c r="IP20" s="393"/>
      <c r="IQ20" s="393"/>
      <c r="IR20" s="393"/>
      <c r="IS20" s="393"/>
      <c r="IT20" s="393"/>
      <c r="IU20" s="393"/>
      <c r="IV20" s="393"/>
      <c r="IW20" s="393"/>
      <c r="IX20" s="393"/>
      <c r="IY20" s="393"/>
      <c r="IZ20" s="393"/>
      <c r="JA20" s="393"/>
      <c r="JB20" s="393"/>
      <c r="JC20" s="393"/>
      <c r="JD20" s="393"/>
      <c r="JE20" s="393"/>
      <c r="JF20" s="393"/>
      <c r="JG20" s="393"/>
      <c r="JH20" s="393"/>
      <c r="JI20" s="393"/>
      <c r="JJ20" s="393"/>
      <c r="JK20" s="393"/>
      <c r="JL20" s="393"/>
      <c r="JM20" s="393"/>
      <c r="JN20" s="393"/>
      <c r="JO20" s="393"/>
      <c r="JP20" s="393"/>
      <c r="JQ20" s="393"/>
      <c r="JR20" s="393"/>
      <c r="JS20" s="393"/>
      <c r="JT20" s="393"/>
      <c r="JU20" s="393"/>
      <c r="JV20" s="393"/>
      <c r="JW20" s="393"/>
      <c r="JX20" s="393"/>
      <c r="JY20" s="393"/>
      <c r="JZ20" s="393"/>
      <c r="KA20" s="393"/>
      <c r="KB20" s="393"/>
      <c r="KC20" s="393"/>
      <c r="KD20" s="393"/>
      <c r="KE20" s="393"/>
      <c r="KF20" s="393"/>
      <c r="KG20" s="393"/>
      <c r="KH20" s="393"/>
      <c r="KI20" s="393"/>
      <c r="KJ20" s="393"/>
      <c r="KK20" s="393"/>
      <c r="KL20" s="393"/>
      <c r="KM20" s="393"/>
      <c r="KN20" s="393"/>
      <c r="KO20" s="393"/>
      <c r="KP20" s="393"/>
      <c r="KQ20" s="393"/>
      <c r="KR20" s="393"/>
      <c r="KS20" s="393"/>
      <c r="KT20" s="393"/>
      <c r="KU20" s="393"/>
      <c r="KV20" s="393"/>
      <c r="KW20" s="393"/>
      <c r="KX20" s="393"/>
      <c r="KY20" s="393"/>
      <c r="KZ20" s="393"/>
      <c r="LA20" s="393"/>
      <c r="LB20" s="393"/>
      <c r="LC20" s="393"/>
      <c r="LD20" s="393"/>
      <c r="LE20" s="393"/>
      <c r="LF20" s="393"/>
      <c r="LG20" s="393"/>
      <c r="LH20" s="393"/>
      <c r="LI20" s="393"/>
      <c r="LJ20" s="393"/>
      <c r="LK20" s="393"/>
      <c r="LL20" s="393"/>
      <c r="LM20" s="393"/>
      <c r="LN20" s="393"/>
      <c r="LO20" s="393"/>
      <c r="LP20" s="393"/>
      <c r="LQ20" s="393"/>
      <c r="LR20" s="393"/>
      <c r="LS20" s="393"/>
      <c r="LT20" s="393"/>
      <c r="LU20" s="393"/>
      <c r="LV20" s="393"/>
      <c r="LW20" s="393"/>
      <c r="LX20" s="393"/>
      <c r="LY20" s="393"/>
      <c r="LZ20" s="393"/>
      <c r="MA20" s="393"/>
      <c r="MB20" s="393"/>
      <c r="MC20" s="393"/>
      <c r="MD20" s="393"/>
      <c r="ME20" s="393"/>
      <c r="MF20" s="393"/>
      <c r="MG20" s="393"/>
      <c r="MH20" s="393"/>
      <c r="MI20" s="393"/>
      <c r="MJ20" s="393"/>
      <c r="MK20" s="393"/>
      <c r="ML20" s="393"/>
      <c r="MM20" s="393"/>
      <c r="MN20" s="393"/>
      <c r="MO20" s="393"/>
      <c r="MP20" s="393"/>
      <c r="MQ20" s="395"/>
    </row>
    <row r="21" spans="1:355" ht="13.15" customHeight="1" x14ac:dyDescent="0.2">
      <c r="A21" s="278">
        <f t="shared" si="15"/>
        <v>17</v>
      </c>
      <c r="B21" s="278">
        <f t="shared" si="16"/>
        <v>7</v>
      </c>
      <c r="C21" s="278">
        <f t="shared" si="17"/>
        <v>17</v>
      </c>
      <c r="D21" s="422">
        <f t="shared" si="18"/>
        <v>3</v>
      </c>
      <c r="E21" s="278">
        <f t="shared" si="19"/>
        <v>3</v>
      </c>
      <c r="F21" s="218" t="str">
        <f t="shared" si="20"/>
        <v>CS62627</v>
      </c>
      <c r="G21" s="219"/>
      <c r="H21" s="220" t="str">
        <f t="shared" si="21"/>
        <v>Potthoff Steffen</v>
      </c>
      <c r="I21" s="408" t="str">
        <f t="shared" si="29"/>
        <v>PC Schwaben</v>
      </c>
      <c r="J21" s="258"/>
      <c r="K21" s="257" t="str">
        <f t="shared" si="22"/>
        <v>911 (991) GT3</v>
      </c>
      <c r="L21" s="12">
        <f t="shared" si="23"/>
        <v>25</v>
      </c>
      <c r="M21" s="256"/>
      <c r="N21" s="12"/>
      <c r="O21" s="12"/>
      <c r="P21" s="12"/>
      <c r="Q21" s="262">
        <f t="shared" si="24"/>
        <v>7739</v>
      </c>
      <c r="R21">
        <f>VLOOKUP(A21,Grunddaten!$H$7:$I$56,2)</f>
        <v>33</v>
      </c>
      <c r="S21" s="244">
        <f t="shared" si="25"/>
        <v>9</v>
      </c>
      <c r="T21" s="283">
        <f>IF($J$1&gt;Grunddaten!$I$3,($J$1-Grunddaten!$I$3)*Grunddaten!$I$4,0)</f>
        <v>0</v>
      </c>
      <c r="U21" s="203">
        <f t="shared" si="26"/>
        <v>33</v>
      </c>
      <c r="V21" s="203" t="str">
        <f t="shared" si="27"/>
        <v/>
      </c>
      <c r="W21" s="203">
        <f t="shared" si="28"/>
        <v>0</v>
      </c>
      <c r="AA21" s="392">
        <v>17</v>
      </c>
      <c r="AB21" s="392">
        <v>33</v>
      </c>
      <c r="AC21" s="393" t="s">
        <v>2532</v>
      </c>
      <c r="AD21" s="393"/>
      <c r="AE21" s="393"/>
      <c r="AF21" s="393"/>
      <c r="AG21" s="393"/>
      <c r="AH21" s="419" t="s">
        <v>305</v>
      </c>
      <c r="AI21" s="420">
        <v>3</v>
      </c>
      <c r="AJ21" s="393"/>
      <c r="AK21" s="393" t="s">
        <v>1604</v>
      </c>
      <c r="AL21" s="393" t="s">
        <v>1603</v>
      </c>
      <c r="AM21" s="393" t="s">
        <v>1605</v>
      </c>
      <c r="AN21" s="393" t="s">
        <v>398</v>
      </c>
      <c r="AO21" s="393" t="s">
        <v>901</v>
      </c>
      <c r="AP21" s="393" t="s">
        <v>545</v>
      </c>
      <c r="AQ21" s="393"/>
      <c r="AR21" s="393"/>
      <c r="AS21" s="393" t="s">
        <v>2463</v>
      </c>
      <c r="AT21" s="392">
        <v>7</v>
      </c>
      <c r="AU21" s="392">
        <v>17</v>
      </c>
      <c r="AV21" s="393"/>
      <c r="AW21" s="393"/>
      <c r="AX21" s="393"/>
      <c r="AY21" s="393"/>
      <c r="AZ21" s="393"/>
      <c r="BA21" s="393"/>
      <c r="BB21" s="393"/>
      <c r="BC21" s="393"/>
      <c r="BD21" s="393"/>
      <c r="BE21" s="393"/>
      <c r="BF21" s="393"/>
      <c r="BG21" s="393"/>
      <c r="BH21" s="393"/>
      <c r="BI21" s="393"/>
      <c r="BJ21" s="393"/>
      <c r="BK21" s="393"/>
      <c r="BL21" s="392">
        <v>7739</v>
      </c>
      <c r="BM21" s="392">
        <v>7734</v>
      </c>
      <c r="BN21" s="393" t="s">
        <v>2533</v>
      </c>
      <c r="BO21" s="392">
        <v>7674</v>
      </c>
      <c r="BP21" s="392">
        <v>7734</v>
      </c>
      <c r="BQ21" s="392">
        <v>25</v>
      </c>
      <c r="BR21" s="392">
        <v>18</v>
      </c>
      <c r="BS21" s="392">
        <v>18</v>
      </c>
      <c r="BT21" s="392">
        <v>0</v>
      </c>
      <c r="BU21" s="392">
        <v>8</v>
      </c>
      <c r="BV21" s="392">
        <v>8</v>
      </c>
      <c r="BW21" s="392">
        <v>0</v>
      </c>
      <c r="BX21" s="392">
        <v>18</v>
      </c>
      <c r="BY21" s="392">
        <v>18</v>
      </c>
      <c r="BZ21" s="392">
        <v>0</v>
      </c>
      <c r="CA21" s="393"/>
      <c r="CB21" s="393"/>
      <c r="CC21" s="393"/>
      <c r="CD21" s="393"/>
      <c r="CE21" s="392">
        <v>3</v>
      </c>
      <c r="CF21" s="393" t="s">
        <v>2534</v>
      </c>
      <c r="CG21" s="393"/>
      <c r="CH21" s="392">
        <v>112.73399999999999</v>
      </c>
      <c r="CI21" s="393" t="s">
        <v>2535</v>
      </c>
      <c r="CJ21" s="393"/>
      <c r="CK21" s="392">
        <v>111.75700000000001</v>
      </c>
      <c r="CL21" s="393" t="s">
        <v>2536</v>
      </c>
      <c r="CM21" s="393"/>
      <c r="CN21" s="392">
        <v>120.187</v>
      </c>
      <c r="CO21" s="393" t="s">
        <v>2537</v>
      </c>
      <c r="CP21" s="393"/>
      <c r="CQ21" s="392">
        <v>114.548</v>
      </c>
      <c r="CR21" s="393" t="s">
        <v>2538</v>
      </c>
      <c r="CS21" s="393"/>
      <c r="CT21" s="392">
        <v>112.205</v>
      </c>
      <c r="CU21" s="393" t="s">
        <v>2539</v>
      </c>
      <c r="CV21" s="393"/>
      <c r="CW21" s="392">
        <v>112.387</v>
      </c>
      <c r="CX21" s="393" t="s">
        <v>2540</v>
      </c>
      <c r="CY21" s="393"/>
      <c r="CZ21" s="392">
        <v>112.568</v>
      </c>
      <c r="DA21" s="393" t="s">
        <v>2541</v>
      </c>
      <c r="DB21" s="393"/>
      <c r="DC21" s="392">
        <v>114.736</v>
      </c>
      <c r="DD21" s="393" t="s">
        <v>2542</v>
      </c>
      <c r="DE21" s="393"/>
      <c r="DF21" s="392">
        <v>119.75700000000001</v>
      </c>
      <c r="DG21" s="393" t="s">
        <v>2543</v>
      </c>
      <c r="DH21" s="393"/>
      <c r="DI21" s="392">
        <v>120.849</v>
      </c>
      <c r="DJ21" s="393" t="s">
        <v>2544</v>
      </c>
      <c r="DK21" s="393"/>
      <c r="DL21" s="392">
        <v>125.91500000000001</v>
      </c>
      <c r="DM21" s="393" t="s">
        <v>2545</v>
      </c>
      <c r="DN21" s="393"/>
      <c r="DO21" s="392">
        <v>127.386</v>
      </c>
      <c r="DP21" s="393" t="s">
        <v>2546</v>
      </c>
      <c r="DQ21" s="393"/>
      <c r="DR21" s="392">
        <v>130.18600000000001</v>
      </c>
      <c r="DS21" s="393" t="s">
        <v>2547</v>
      </c>
      <c r="DT21" s="393"/>
      <c r="DU21" s="392">
        <v>117.15</v>
      </c>
      <c r="DV21" s="393" t="s">
        <v>2548</v>
      </c>
      <c r="DW21" s="393"/>
      <c r="DX21" s="392">
        <v>78.733999999999995</v>
      </c>
      <c r="DY21" s="393" t="s">
        <v>2549</v>
      </c>
      <c r="DZ21" s="393"/>
      <c r="EA21" s="392">
        <v>132.45099999999999</v>
      </c>
      <c r="EB21" s="393" t="s">
        <v>2550</v>
      </c>
      <c r="EC21" s="393"/>
      <c r="ED21" s="392">
        <v>128.63200000000001</v>
      </c>
      <c r="EE21" s="393" t="s">
        <v>2551</v>
      </c>
      <c r="EF21" s="393"/>
      <c r="EG21" s="392">
        <v>129.08500000000001</v>
      </c>
      <c r="EH21" s="393" t="s">
        <v>2552</v>
      </c>
      <c r="EI21" s="393"/>
      <c r="EJ21" s="392">
        <v>130.94399999999999</v>
      </c>
      <c r="EK21" s="393" t="s">
        <v>2553</v>
      </c>
      <c r="EL21" s="393"/>
      <c r="EM21" s="392">
        <v>131.56800000000001</v>
      </c>
      <c r="EN21" s="393" t="s">
        <v>2554</v>
      </c>
      <c r="EO21" s="393"/>
      <c r="EP21" s="392">
        <v>132.971</v>
      </c>
      <c r="EQ21" s="393" t="s">
        <v>2555</v>
      </c>
      <c r="ER21" s="393"/>
      <c r="ES21" s="393" t="s">
        <v>2556</v>
      </c>
      <c r="ET21" s="393" t="s">
        <v>2557</v>
      </c>
      <c r="EU21" s="393"/>
      <c r="EV21" s="393" t="s">
        <v>2558</v>
      </c>
      <c r="EW21" s="393" t="s">
        <v>2559</v>
      </c>
      <c r="EX21" s="393"/>
      <c r="EY21" s="393" t="s">
        <v>2560</v>
      </c>
      <c r="EZ21" s="393" t="s">
        <v>2561</v>
      </c>
      <c r="FA21" s="393"/>
      <c r="FB21" s="393" t="s">
        <v>2562</v>
      </c>
      <c r="FC21" s="393"/>
      <c r="FD21" s="393"/>
      <c r="FE21" s="393"/>
      <c r="FF21" s="393"/>
      <c r="FG21" s="393"/>
      <c r="FH21" s="393"/>
      <c r="FI21" s="393"/>
      <c r="FJ21" s="393"/>
      <c r="FK21" s="393"/>
      <c r="FL21" s="393"/>
      <c r="FM21" s="393"/>
      <c r="FN21" s="393"/>
      <c r="FO21" s="393"/>
      <c r="FP21" s="393"/>
      <c r="FQ21" s="393"/>
      <c r="FR21" s="393"/>
      <c r="FS21" s="393"/>
      <c r="FT21" s="393"/>
      <c r="FU21" s="393"/>
      <c r="FV21" s="393"/>
      <c r="FW21" s="393"/>
      <c r="FX21" s="393"/>
      <c r="FY21" s="393"/>
      <c r="FZ21" s="393"/>
      <c r="GA21" s="393"/>
      <c r="GB21" s="393"/>
      <c r="GC21" s="393"/>
      <c r="GD21" s="393"/>
      <c r="GE21" s="393"/>
      <c r="GF21" s="393"/>
      <c r="GG21" s="393"/>
      <c r="GH21" s="393"/>
      <c r="GI21" s="393"/>
      <c r="GJ21" s="393"/>
      <c r="GK21" s="393"/>
      <c r="GL21" s="393"/>
      <c r="GM21" s="393"/>
      <c r="GN21" s="393"/>
      <c r="GO21" s="393"/>
      <c r="GP21" s="393"/>
      <c r="GQ21" s="393"/>
      <c r="GR21" s="393"/>
      <c r="GS21" s="393"/>
      <c r="GT21" s="393"/>
      <c r="GU21" s="393"/>
      <c r="GV21" s="393"/>
      <c r="GW21" s="393"/>
      <c r="GX21" s="393"/>
      <c r="GY21" s="393"/>
      <c r="GZ21" s="393"/>
      <c r="HA21" s="393"/>
      <c r="HB21" s="393"/>
      <c r="HC21" s="393"/>
      <c r="HD21" s="393"/>
      <c r="HE21" s="393"/>
      <c r="HF21" s="393"/>
      <c r="HG21" s="393"/>
      <c r="HH21" s="393"/>
      <c r="HI21" s="393"/>
      <c r="HJ21" s="393"/>
      <c r="HK21" s="393"/>
      <c r="HL21" s="393"/>
      <c r="HM21" s="393"/>
      <c r="HN21" s="393"/>
      <c r="HO21" s="393"/>
      <c r="HP21" s="393"/>
      <c r="HQ21" s="393"/>
      <c r="HR21" s="393"/>
      <c r="HS21" s="393"/>
      <c r="HT21" s="393"/>
      <c r="HU21" s="393"/>
      <c r="HV21" s="393"/>
      <c r="HW21" s="393"/>
      <c r="HX21" s="393"/>
      <c r="HY21" s="393"/>
      <c r="HZ21" s="393"/>
      <c r="IA21" s="393"/>
      <c r="IB21" s="393"/>
      <c r="IC21" s="393"/>
      <c r="ID21" s="393"/>
      <c r="IE21" s="393"/>
      <c r="IF21" s="393"/>
      <c r="IG21" s="393"/>
      <c r="IH21" s="393"/>
      <c r="II21" s="393"/>
      <c r="IJ21" s="393"/>
      <c r="IK21" s="393"/>
      <c r="IL21" s="393"/>
      <c r="IM21" s="393"/>
      <c r="IN21" s="393"/>
      <c r="IO21" s="393"/>
      <c r="IP21" s="393"/>
      <c r="IQ21" s="393"/>
      <c r="IR21" s="393"/>
      <c r="IS21" s="393"/>
      <c r="IT21" s="393"/>
      <c r="IU21" s="393"/>
      <c r="IV21" s="393"/>
      <c r="IW21" s="393"/>
      <c r="IX21" s="393"/>
      <c r="IY21" s="393"/>
      <c r="IZ21" s="393"/>
      <c r="JA21" s="393"/>
      <c r="JB21" s="393"/>
      <c r="JC21" s="393"/>
      <c r="JD21" s="393"/>
      <c r="JE21" s="393"/>
      <c r="JF21" s="393"/>
      <c r="JG21" s="393"/>
      <c r="JH21" s="393"/>
      <c r="JI21" s="393"/>
      <c r="JJ21" s="393"/>
      <c r="JK21" s="393"/>
      <c r="JL21" s="393"/>
      <c r="JM21" s="393"/>
      <c r="JN21" s="393"/>
      <c r="JO21" s="393"/>
      <c r="JP21" s="393"/>
      <c r="JQ21" s="393"/>
      <c r="JR21" s="393"/>
      <c r="JS21" s="393"/>
      <c r="JT21" s="393"/>
      <c r="JU21" s="393"/>
      <c r="JV21" s="393"/>
      <c r="JW21" s="393"/>
      <c r="JX21" s="393"/>
      <c r="JY21" s="393"/>
      <c r="JZ21" s="393"/>
      <c r="KA21" s="393"/>
      <c r="KB21" s="393"/>
      <c r="KC21" s="393"/>
      <c r="KD21" s="393"/>
      <c r="KE21" s="393"/>
      <c r="KF21" s="393"/>
      <c r="KG21" s="393"/>
      <c r="KH21" s="393"/>
      <c r="KI21" s="393"/>
      <c r="KJ21" s="393"/>
      <c r="KK21" s="393"/>
      <c r="KL21" s="393"/>
      <c r="KM21" s="393"/>
      <c r="KN21" s="393"/>
      <c r="KO21" s="393"/>
      <c r="KP21" s="393"/>
      <c r="KQ21" s="393"/>
      <c r="KR21" s="393"/>
      <c r="KS21" s="393"/>
      <c r="KT21" s="393"/>
      <c r="KU21" s="393"/>
      <c r="KV21" s="393"/>
      <c r="KW21" s="393"/>
      <c r="KX21" s="393"/>
      <c r="KY21" s="393"/>
      <c r="KZ21" s="393"/>
      <c r="LA21" s="393"/>
      <c r="LB21" s="393"/>
      <c r="LC21" s="393"/>
      <c r="LD21" s="393"/>
      <c r="LE21" s="393"/>
      <c r="LF21" s="393"/>
      <c r="LG21" s="393"/>
      <c r="LH21" s="393"/>
      <c r="LI21" s="393"/>
      <c r="LJ21" s="393"/>
      <c r="LK21" s="393"/>
      <c r="LL21" s="393"/>
      <c r="LM21" s="393"/>
      <c r="LN21" s="393"/>
      <c r="LO21" s="393"/>
      <c r="LP21" s="393"/>
      <c r="LQ21" s="393"/>
      <c r="LR21" s="393"/>
      <c r="LS21" s="393"/>
      <c r="LT21" s="393"/>
      <c r="LU21" s="393"/>
      <c r="LV21" s="393"/>
      <c r="LW21" s="393"/>
      <c r="LX21" s="393"/>
      <c r="LY21" s="393"/>
      <c r="LZ21" s="393"/>
      <c r="MA21" s="393"/>
      <c r="MB21" s="393"/>
      <c r="MC21" s="393"/>
      <c r="MD21" s="393"/>
      <c r="ME21" s="393"/>
      <c r="MF21" s="393"/>
      <c r="MG21" s="393"/>
      <c r="MH21" s="393"/>
      <c r="MI21" s="393"/>
      <c r="MJ21" s="393"/>
      <c r="MK21" s="393"/>
      <c r="ML21" s="393"/>
      <c r="MM21" s="393"/>
      <c r="MN21" s="393"/>
      <c r="MO21" s="393"/>
      <c r="MP21" s="393"/>
      <c r="MQ21" s="395"/>
    </row>
    <row r="22" spans="1:355" ht="13.15" customHeight="1" x14ac:dyDescent="0.2">
      <c r="A22" s="278">
        <f t="shared" si="15"/>
        <v>18</v>
      </c>
      <c r="B22" s="278">
        <f t="shared" si="16"/>
        <v>8</v>
      </c>
      <c r="C22" s="278">
        <f t="shared" si="17"/>
        <v>18</v>
      </c>
      <c r="D22" s="422">
        <f t="shared" si="18"/>
        <v>3</v>
      </c>
      <c r="E22" s="278">
        <f t="shared" si="19"/>
        <v>3</v>
      </c>
      <c r="F22" s="218" t="str">
        <f t="shared" si="20"/>
        <v>CS62592</v>
      </c>
      <c r="G22" s="219"/>
      <c r="H22" s="220" t="str">
        <f t="shared" si="21"/>
        <v>Blaeß Rolf</v>
      </c>
      <c r="I22" s="408" t="str">
        <f t="shared" si="29"/>
        <v>PC Schwaben</v>
      </c>
      <c r="J22" s="258"/>
      <c r="K22" s="257" t="str">
        <f t="shared" si="22"/>
        <v>997 GT3</v>
      </c>
      <c r="L22" s="12">
        <f t="shared" si="23"/>
        <v>21</v>
      </c>
      <c r="M22" s="256"/>
      <c r="N22" s="12"/>
      <c r="O22" s="12"/>
      <c r="P22" s="12"/>
      <c r="Q22" s="262">
        <f t="shared" si="24"/>
        <v>7787</v>
      </c>
      <c r="R22">
        <f>VLOOKUP(A22,Grunddaten!$H$7:$I$56,2)</f>
        <v>32</v>
      </c>
      <c r="S22" s="244">
        <f t="shared" si="25"/>
        <v>9</v>
      </c>
      <c r="T22" s="283">
        <f>IF($J$1&gt;Grunddaten!$I$3,($J$1-Grunddaten!$I$3)*Grunddaten!$I$4,0)</f>
        <v>0</v>
      </c>
      <c r="U22" s="203">
        <f t="shared" si="26"/>
        <v>32</v>
      </c>
      <c r="V22" s="203" t="str">
        <f t="shared" si="27"/>
        <v/>
      </c>
      <c r="W22" s="203">
        <f t="shared" si="28"/>
        <v>0</v>
      </c>
      <c r="AA22" s="392">
        <v>18</v>
      </c>
      <c r="AB22" s="392">
        <v>35</v>
      </c>
      <c r="AC22" s="393" t="s">
        <v>2583</v>
      </c>
      <c r="AD22" s="393"/>
      <c r="AE22" s="393"/>
      <c r="AF22" s="393"/>
      <c r="AG22" s="393"/>
      <c r="AH22" s="419" t="s">
        <v>305</v>
      </c>
      <c r="AI22" s="420">
        <v>3</v>
      </c>
      <c r="AJ22" s="393"/>
      <c r="AK22" s="393" t="s">
        <v>2584</v>
      </c>
      <c r="AL22" s="393" t="s">
        <v>2585</v>
      </c>
      <c r="AM22" s="393" t="s">
        <v>2586</v>
      </c>
      <c r="AN22" s="393" t="s">
        <v>398</v>
      </c>
      <c r="AO22" s="393" t="s">
        <v>2587</v>
      </c>
      <c r="AP22" s="393" t="s">
        <v>397</v>
      </c>
      <c r="AQ22" s="393"/>
      <c r="AR22" s="393"/>
      <c r="AS22" s="393" t="s">
        <v>2463</v>
      </c>
      <c r="AT22" s="392">
        <v>8</v>
      </c>
      <c r="AU22" s="392">
        <v>18</v>
      </c>
      <c r="AV22" s="393"/>
      <c r="AW22" s="393"/>
      <c r="AX22" s="393"/>
      <c r="AY22" s="393"/>
      <c r="AZ22" s="393"/>
      <c r="BA22" s="393"/>
      <c r="BB22" s="393"/>
      <c r="BC22" s="393"/>
      <c r="BD22" s="393"/>
      <c r="BE22" s="393"/>
      <c r="BF22" s="393"/>
      <c r="BG22" s="393"/>
      <c r="BH22" s="393"/>
      <c r="BI22" s="393"/>
      <c r="BJ22" s="393"/>
      <c r="BK22" s="393"/>
      <c r="BL22" s="392">
        <v>7787</v>
      </c>
      <c r="BM22" s="392">
        <v>7782</v>
      </c>
      <c r="BN22" s="393" t="s">
        <v>2588</v>
      </c>
      <c r="BO22" s="392">
        <v>7722</v>
      </c>
      <c r="BP22" s="392">
        <v>7782</v>
      </c>
      <c r="BQ22" s="392">
        <v>21</v>
      </c>
      <c r="BR22" s="392">
        <v>18</v>
      </c>
      <c r="BS22" s="392">
        <v>18</v>
      </c>
      <c r="BT22" s="392">
        <v>0</v>
      </c>
      <c r="BU22" s="392">
        <v>8</v>
      </c>
      <c r="BV22" s="392">
        <v>8</v>
      </c>
      <c r="BW22" s="392">
        <v>0</v>
      </c>
      <c r="BX22" s="392">
        <v>18</v>
      </c>
      <c r="BY22" s="392">
        <v>18</v>
      </c>
      <c r="BZ22" s="392">
        <v>0</v>
      </c>
      <c r="CA22" s="393"/>
      <c r="CB22" s="393"/>
      <c r="CC22" s="393"/>
      <c r="CD22" s="393"/>
      <c r="CE22" s="392">
        <v>3</v>
      </c>
      <c r="CF22" s="393" t="s">
        <v>2589</v>
      </c>
      <c r="CG22" s="393"/>
      <c r="CH22" s="392">
        <v>122.508</v>
      </c>
      <c r="CI22" s="393" t="s">
        <v>2590</v>
      </c>
      <c r="CJ22" s="393"/>
      <c r="CK22" s="392">
        <v>115.613</v>
      </c>
      <c r="CL22" s="393" t="s">
        <v>2591</v>
      </c>
      <c r="CM22" s="393"/>
      <c r="CN22" s="392">
        <v>121.45099999999999</v>
      </c>
      <c r="CO22" s="393" t="s">
        <v>2592</v>
      </c>
      <c r="CP22" s="393"/>
      <c r="CQ22" s="392">
        <v>118.407</v>
      </c>
      <c r="CR22" s="393" t="s">
        <v>2593</v>
      </c>
      <c r="CS22" s="393"/>
      <c r="CT22" s="392">
        <v>119.24299999999999</v>
      </c>
      <c r="CU22" s="393" t="s">
        <v>2594</v>
      </c>
      <c r="CV22" s="393"/>
      <c r="CW22" s="392">
        <v>118.655</v>
      </c>
      <c r="CX22" s="393" t="s">
        <v>2595</v>
      </c>
      <c r="CY22" s="393"/>
      <c r="CZ22" s="392">
        <v>126.01600000000001</v>
      </c>
      <c r="DA22" s="393" t="s">
        <v>2596</v>
      </c>
      <c r="DB22" s="393"/>
      <c r="DC22" s="392">
        <v>127.983</v>
      </c>
      <c r="DD22" s="393" t="s">
        <v>2597</v>
      </c>
      <c r="DE22" s="393"/>
      <c r="DF22" s="392">
        <v>128.99299999999999</v>
      </c>
      <c r="DG22" s="393" t="s">
        <v>2598</v>
      </c>
      <c r="DH22" s="393"/>
      <c r="DI22" s="392">
        <v>129.54</v>
      </c>
      <c r="DJ22" s="393" t="s">
        <v>2599</v>
      </c>
      <c r="DK22" s="393"/>
      <c r="DL22" s="392">
        <v>128.69200000000001</v>
      </c>
      <c r="DM22" s="393" t="s">
        <v>2600</v>
      </c>
      <c r="DN22" s="393"/>
      <c r="DO22" s="392">
        <v>133.38300000000001</v>
      </c>
      <c r="DP22" s="393" t="s">
        <v>2601</v>
      </c>
      <c r="DQ22" s="393"/>
      <c r="DR22" s="392">
        <v>135.80199999999999</v>
      </c>
      <c r="DS22" s="393" t="s">
        <v>2602</v>
      </c>
      <c r="DT22" s="393"/>
      <c r="DU22" s="392">
        <v>135.399</v>
      </c>
      <c r="DV22" s="393" t="s">
        <v>2603</v>
      </c>
      <c r="DW22" s="393"/>
      <c r="DX22" s="392">
        <v>135.31100000000001</v>
      </c>
      <c r="DY22" s="393" t="s">
        <v>2604</v>
      </c>
      <c r="DZ22" s="393"/>
      <c r="EA22" s="392">
        <v>117.264</v>
      </c>
      <c r="EB22" s="393" t="s">
        <v>2605</v>
      </c>
      <c r="EC22" s="393"/>
      <c r="ED22" s="392">
        <v>70.537999999999997</v>
      </c>
      <c r="EE22" s="393" t="s">
        <v>2606</v>
      </c>
      <c r="EF22" s="393"/>
      <c r="EG22" s="392">
        <v>137.73500000000001</v>
      </c>
      <c r="EH22" s="393" t="s">
        <v>2607</v>
      </c>
      <c r="EI22" s="393"/>
      <c r="EJ22" s="392">
        <v>136.893</v>
      </c>
      <c r="EK22" s="393" t="s">
        <v>2608</v>
      </c>
      <c r="EL22" s="393"/>
      <c r="EM22" s="392">
        <v>137.274</v>
      </c>
      <c r="EN22" s="393" t="s">
        <v>2609</v>
      </c>
      <c r="EO22" s="393"/>
      <c r="EP22" s="392">
        <v>136.92599999999999</v>
      </c>
      <c r="EQ22" s="393"/>
      <c r="ER22" s="393"/>
      <c r="ES22" s="393"/>
      <c r="ET22" s="393"/>
      <c r="EU22" s="393"/>
      <c r="EV22" s="393"/>
      <c r="EW22" s="393"/>
      <c r="EX22" s="393"/>
      <c r="EY22" s="393"/>
      <c r="EZ22" s="393"/>
      <c r="FA22" s="393"/>
      <c r="FB22" s="393"/>
      <c r="FC22" s="393"/>
      <c r="FD22" s="393"/>
      <c r="FE22" s="393"/>
      <c r="FF22" s="393"/>
      <c r="FG22" s="393"/>
      <c r="FH22" s="393"/>
      <c r="FI22" s="393"/>
      <c r="FJ22" s="393"/>
      <c r="FK22" s="393"/>
      <c r="FL22" s="393"/>
      <c r="FM22" s="393"/>
      <c r="FN22" s="393"/>
      <c r="FO22" s="393"/>
      <c r="FP22" s="393"/>
      <c r="FQ22" s="393"/>
      <c r="FR22" s="393"/>
      <c r="FS22" s="393"/>
      <c r="FT22" s="393"/>
      <c r="FU22" s="393"/>
      <c r="FV22" s="393"/>
      <c r="FW22" s="393"/>
      <c r="FX22" s="393"/>
      <c r="FY22" s="393"/>
      <c r="FZ22" s="393"/>
      <c r="GA22" s="393"/>
      <c r="GB22" s="393"/>
      <c r="GC22" s="393"/>
      <c r="GD22" s="393"/>
      <c r="GE22" s="393"/>
      <c r="GF22" s="393"/>
      <c r="GG22" s="393"/>
      <c r="GH22" s="393"/>
      <c r="GI22" s="393"/>
      <c r="GJ22" s="393"/>
      <c r="GK22" s="393"/>
      <c r="GL22" s="393"/>
      <c r="GM22" s="393"/>
      <c r="GN22" s="393"/>
      <c r="GO22" s="393"/>
      <c r="GP22" s="393"/>
      <c r="GQ22" s="393"/>
      <c r="GR22" s="393"/>
      <c r="GS22" s="393"/>
      <c r="GT22" s="393"/>
      <c r="GU22" s="393"/>
      <c r="GV22" s="393"/>
      <c r="GW22" s="393"/>
      <c r="GX22" s="393"/>
      <c r="GY22" s="393"/>
      <c r="GZ22" s="393"/>
      <c r="HA22" s="393"/>
      <c r="HB22" s="393"/>
      <c r="HC22" s="393"/>
      <c r="HD22" s="393"/>
      <c r="HE22" s="393"/>
      <c r="HF22" s="393"/>
      <c r="HG22" s="393"/>
      <c r="HH22" s="393"/>
      <c r="HI22" s="393"/>
      <c r="HJ22" s="393"/>
      <c r="HK22" s="393"/>
      <c r="HL22" s="393"/>
      <c r="HM22" s="393"/>
      <c r="HN22" s="393"/>
      <c r="HO22" s="393"/>
      <c r="HP22" s="393"/>
      <c r="HQ22" s="393"/>
      <c r="HR22" s="393"/>
      <c r="HS22" s="393"/>
      <c r="HT22" s="393"/>
      <c r="HU22" s="393"/>
      <c r="HV22" s="393"/>
      <c r="HW22" s="393"/>
      <c r="HX22" s="393"/>
      <c r="HY22" s="393"/>
      <c r="HZ22" s="393"/>
      <c r="IA22" s="393"/>
      <c r="IB22" s="393"/>
      <c r="IC22" s="393"/>
      <c r="ID22" s="393"/>
      <c r="IE22" s="393"/>
      <c r="IF22" s="393"/>
      <c r="IG22" s="393"/>
      <c r="IH22" s="393"/>
      <c r="II22" s="393"/>
      <c r="IJ22" s="393"/>
      <c r="IK22" s="393"/>
      <c r="IL22" s="393"/>
      <c r="IM22" s="393"/>
      <c r="IN22" s="393"/>
      <c r="IO22" s="393"/>
      <c r="IP22" s="393"/>
      <c r="IQ22" s="393"/>
      <c r="IR22" s="393"/>
      <c r="IS22" s="393"/>
      <c r="IT22" s="393"/>
      <c r="IU22" s="393"/>
      <c r="IV22" s="393"/>
      <c r="IW22" s="393"/>
      <c r="IX22" s="393"/>
      <c r="IY22" s="393"/>
      <c r="IZ22" s="393"/>
      <c r="JA22" s="393"/>
      <c r="JB22" s="393"/>
      <c r="JC22" s="393"/>
      <c r="JD22" s="393"/>
      <c r="JE22" s="393"/>
      <c r="JF22" s="393"/>
      <c r="JG22" s="393"/>
      <c r="JH22" s="393"/>
      <c r="JI22" s="393"/>
      <c r="JJ22" s="393"/>
      <c r="JK22" s="393"/>
      <c r="JL22" s="393"/>
      <c r="JM22" s="393"/>
      <c r="JN22" s="393"/>
      <c r="JO22" s="393"/>
      <c r="JP22" s="393"/>
      <c r="JQ22" s="393"/>
      <c r="JR22" s="393"/>
      <c r="JS22" s="393"/>
      <c r="JT22" s="393"/>
      <c r="JU22" s="393"/>
      <c r="JV22" s="393"/>
      <c r="JW22" s="393"/>
      <c r="JX22" s="393"/>
      <c r="JY22" s="393"/>
      <c r="JZ22" s="393"/>
      <c r="KA22" s="393"/>
      <c r="KB22" s="393"/>
      <c r="KC22" s="393"/>
      <c r="KD22" s="393"/>
      <c r="KE22" s="393"/>
      <c r="KF22" s="393"/>
      <c r="KG22" s="393"/>
      <c r="KH22" s="393"/>
      <c r="KI22" s="393"/>
      <c r="KJ22" s="393"/>
      <c r="KK22" s="393"/>
      <c r="KL22" s="393"/>
      <c r="KM22" s="393"/>
      <c r="KN22" s="393"/>
      <c r="KO22" s="393"/>
      <c r="KP22" s="393"/>
      <c r="KQ22" s="393"/>
      <c r="KR22" s="393"/>
      <c r="KS22" s="393"/>
      <c r="KT22" s="393"/>
      <c r="KU22" s="393"/>
      <c r="KV22" s="393"/>
      <c r="KW22" s="393"/>
      <c r="KX22" s="393"/>
      <c r="KY22" s="393"/>
      <c r="KZ22" s="393"/>
      <c r="LA22" s="393"/>
      <c r="LB22" s="393"/>
      <c r="LC22" s="393"/>
      <c r="LD22" s="393"/>
      <c r="LE22" s="393"/>
      <c r="LF22" s="393"/>
      <c r="LG22" s="393"/>
      <c r="LH22" s="393"/>
      <c r="LI22" s="393"/>
      <c r="LJ22" s="393"/>
      <c r="LK22" s="393"/>
      <c r="LL22" s="393"/>
      <c r="LM22" s="393"/>
      <c r="LN22" s="393"/>
      <c r="LO22" s="393"/>
      <c r="LP22" s="393"/>
      <c r="LQ22" s="393"/>
      <c r="LR22" s="393"/>
      <c r="LS22" s="393"/>
      <c r="LT22" s="393"/>
      <c r="LU22" s="393"/>
      <c r="LV22" s="393"/>
      <c r="LW22" s="393"/>
      <c r="LX22" s="393"/>
      <c r="LY22" s="393"/>
      <c r="LZ22" s="393"/>
      <c r="MA22" s="393"/>
      <c r="MB22" s="393"/>
      <c r="MC22" s="393"/>
      <c r="MD22" s="393"/>
      <c r="ME22" s="393"/>
      <c r="MF22" s="393"/>
      <c r="MG22" s="393"/>
      <c r="MH22" s="393"/>
      <c r="MI22" s="393"/>
      <c r="MJ22" s="393"/>
      <c r="MK22" s="393"/>
      <c r="ML22" s="393"/>
      <c r="MM22" s="393"/>
      <c r="MN22" s="393"/>
      <c r="MO22" s="393"/>
      <c r="MP22" s="393"/>
      <c r="MQ22" s="395"/>
    </row>
    <row r="23" spans="1:355" ht="13.15" customHeight="1" x14ac:dyDescent="0.2">
      <c r="D23"/>
      <c r="E23"/>
    </row>
    <row r="24" spans="1:355" ht="13.15" customHeight="1" x14ac:dyDescent="0.2">
      <c r="D24"/>
      <c r="E24"/>
    </row>
    <row r="25" spans="1:355" ht="13.15" customHeight="1" x14ac:dyDescent="0.2">
      <c r="D25"/>
      <c r="E25"/>
    </row>
    <row r="26" spans="1:355" ht="13.15" customHeight="1" x14ac:dyDescent="0.2">
      <c r="D26"/>
      <c r="E26"/>
    </row>
    <row r="27" spans="1:355" ht="13.15" customHeight="1" x14ac:dyDescent="0.2">
      <c r="D27"/>
      <c r="E27"/>
    </row>
    <row r="28" spans="1:355" x14ac:dyDescent="0.2">
      <c r="D28"/>
      <c r="E28"/>
    </row>
    <row r="29" spans="1:355" x14ac:dyDescent="0.2">
      <c r="D29"/>
      <c r="E29"/>
    </row>
    <row r="30" spans="1:355" x14ac:dyDescent="0.2">
      <c r="D30"/>
      <c r="E30"/>
    </row>
    <row r="31" spans="1:355" x14ac:dyDescent="0.2">
      <c r="D31"/>
      <c r="E31"/>
    </row>
    <row r="32" spans="1:355" x14ac:dyDescent="0.2">
      <c r="D32"/>
      <c r="E32"/>
    </row>
    <row r="33" spans="4:5" x14ac:dyDescent="0.2">
      <c r="D33"/>
      <c r="E33"/>
    </row>
    <row r="34" spans="4:5" x14ac:dyDescent="0.2">
      <c r="D34"/>
      <c r="E34"/>
    </row>
    <row r="35" spans="4:5" x14ac:dyDescent="0.2">
      <c r="D35"/>
      <c r="E35"/>
    </row>
    <row r="36" spans="4:5" x14ac:dyDescent="0.2">
      <c r="D36"/>
      <c r="E36"/>
    </row>
    <row r="37" spans="4:5" x14ac:dyDescent="0.2">
      <c r="D37"/>
      <c r="E37"/>
    </row>
    <row r="38" spans="4:5" x14ac:dyDescent="0.2">
      <c r="D38"/>
      <c r="E38"/>
    </row>
    <row r="39" spans="4:5" x14ac:dyDescent="0.2">
      <c r="D39"/>
      <c r="E39"/>
    </row>
    <row r="40" spans="4:5" x14ac:dyDescent="0.2">
      <c r="D40"/>
      <c r="E40"/>
    </row>
    <row r="41" spans="4:5" x14ac:dyDescent="0.2">
      <c r="D41"/>
      <c r="E41"/>
    </row>
    <row r="42" spans="4:5" x14ac:dyDescent="0.2">
      <c r="D42"/>
      <c r="E42"/>
    </row>
    <row r="43" spans="4:5" x14ac:dyDescent="0.2">
      <c r="D43"/>
      <c r="E43"/>
    </row>
    <row r="44" spans="4:5" x14ac:dyDescent="0.2">
      <c r="D44"/>
      <c r="E44"/>
    </row>
    <row r="45" spans="4:5" x14ac:dyDescent="0.2">
      <c r="D45"/>
      <c r="E45"/>
    </row>
    <row r="46" spans="4:5" x14ac:dyDescent="0.2">
      <c r="D46"/>
      <c r="E46"/>
    </row>
    <row r="47" spans="4:5" x14ac:dyDescent="0.2">
      <c r="D47"/>
      <c r="E47"/>
    </row>
    <row r="48" spans="4:5" x14ac:dyDescent="0.2">
      <c r="D48"/>
      <c r="E48"/>
    </row>
    <row r="49" spans="4:5" x14ac:dyDescent="0.2">
      <c r="D49"/>
      <c r="E49"/>
    </row>
    <row r="50" spans="4:5" x14ac:dyDescent="0.2">
      <c r="D50"/>
      <c r="E50"/>
    </row>
    <row r="51" spans="4:5" x14ac:dyDescent="0.2">
      <c r="D51"/>
      <c r="E51"/>
    </row>
    <row r="52" spans="4:5" x14ac:dyDescent="0.2">
      <c r="D52"/>
      <c r="E52"/>
    </row>
    <row r="53" spans="4:5" x14ac:dyDescent="0.2">
      <c r="D53"/>
      <c r="E53"/>
    </row>
    <row r="54" spans="4:5" x14ac:dyDescent="0.2">
      <c r="D54"/>
      <c r="E54"/>
    </row>
    <row r="55" spans="4:5" x14ac:dyDescent="0.2">
      <c r="D55"/>
      <c r="E55"/>
    </row>
    <row r="56" spans="4:5" x14ac:dyDescent="0.2">
      <c r="D56"/>
      <c r="E56"/>
    </row>
    <row r="57" spans="4:5" x14ac:dyDescent="0.2">
      <c r="D57"/>
      <c r="E57"/>
    </row>
    <row r="58" spans="4:5" x14ac:dyDescent="0.2">
      <c r="D58"/>
      <c r="E58"/>
    </row>
    <row r="59" spans="4:5" x14ac:dyDescent="0.2">
      <c r="D59"/>
      <c r="E59"/>
    </row>
    <row r="60" spans="4:5" x14ac:dyDescent="0.2">
      <c r="D60"/>
      <c r="E60"/>
    </row>
    <row r="61" spans="4:5" x14ac:dyDescent="0.2">
      <c r="D61"/>
      <c r="E61"/>
    </row>
    <row r="62" spans="4:5" x14ac:dyDescent="0.2">
      <c r="D62"/>
      <c r="E62"/>
    </row>
    <row r="63" spans="4:5" x14ac:dyDescent="0.2">
      <c r="D63"/>
      <c r="E63"/>
    </row>
    <row r="64" spans="4:5" x14ac:dyDescent="0.2">
      <c r="D64"/>
      <c r="E64"/>
    </row>
    <row r="65" spans="4:5" x14ac:dyDescent="0.2">
      <c r="D65"/>
      <c r="E65"/>
    </row>
    <row r="66" spans="4:5" x14ac:dyDescent="0.2">
      <c r="D66"/>
      <c r="E66"/>
    </row>
    <row r="67" spans="4:5" x14ac:dyDescent="0.2">
      <c r="D67"/>
      <c r="E67"/>
    </row>
    <row r="68" spans="4:5" x14ac:dyDescent="0.2">
      <c r="D68"/>
      <c r="E68"/>
    </row>
    <row r="69" spans="4:5" x14ac:dyDescent="0.2">
      <c r="D69"/>
      <c r="E69"/>
    </row>
    <row r="70" spans="4:5" x14ac:dyDescent="0.2">
      <c r="D70"/>
      <c r="E70"/>
    </row>
    <row r="71" spans="4:5" x14ac:dyDescent="0.2">
      <c r="D71"/>
      <c r="E71"/>
    </row>
    <row r="72" spans="4:5" x14ac:dyDescent="0.2">
      <c r="D72"/>
      <c r="E72"/>
    </row>
    <row r="73" spans="4:5" x14ac:dyDescent="0.2">
      <c r="D73"/>
      <c r="E73"/>
    </row>
    <row r="74" spans="4:5" x14ac:dyDescent="0.2">
      <c r="D74"/>
      <c r="E74"/>
    </row>
    <row r="75" spans="4:5" x14ac:dyDescent="0.2">
      <c r="D75"/>
      <c r="E75"/>
    </row>
    <row r="76" spans="4:5" x14ac:dyDescent="0.2">
      <c r="D76"/>
      <c r="E76"/>
    </row>
    <row r="77" spans="4:5" x14ac:dyDescent="0.2">
      <c r="D77"/>
      <c r="E77"/>
    </row>
    <row r="78" spans="4:5" x14ac:dyDescent="0.2">
      <c r="D78"/>
      <c r="E78"/>
    </row>
    <row r="79" spans="4:5" x14ac:dyDescent="0.2">
      <c r="D79"/>
      <c r="E79"/>
    </row>
    <row r="80" spans="4:5" x14ac:dyDescent="0.2">
      <c r="D80"/>
      <c r="E80"/>
    </row>
    <row r="81" spans="4:5" x14ac:dyDescent="0.2">
      <c r="D81"/>
      <c r="E81"/>
    </row>
    <row r="82" spans="4:5" x14ac:dyDescent="0.2">
      <c r="D82"/>
      <c r="E82"/>
    </row>
    <row r="83" spans="4:5" x14ac:dyDescent="0.2">
      <c r="D83"/>
      <c r="E83"/>
    </row>
    <row r="84" spans="4:5" x14ac:dyDescent="0.2">
      <c r="D84"/>
      <c r="E84"/>
    </row>
    <row r="85" spans="4:5" x14ac:dyDescent="0.2">
      <c r="D85"/>
      <c r="E85"/>
    </row>
    <row r="86" spans="4:5" x14ac:dyDescent="0.2">
      <c r="D86"/>
      <c r="E86"/>
    </row>
    <row r="87" spans="4:5" x14ac:dyDescent="0.2">
      <c r="D87"/>
      <c r="E87"/>
    </row>
    <row r="88" spans="4:5" x14ac:dyDescent="0.2">
      <c r="D88"/>
      <c r="E88"/>
    </row>
    <row r="89" spans="4:5" x14ac:dyDescent="0.2">
      <c r="D89"/>
      <c r="E89"/>
    </row>
    <row r="90" spans="4:5" x14ac:dyDescent="0.2">
      <c r="D90"/>
      <c r="E90"/>
    </row>
    <row r="91" spans="4:5" x14ac:dyDescent="0.2">
      <c r="D91"/>
      <c r="E91"/>
    </row>
    <row r="92" spans="4:5" x14ac:dyDescent="0.2">
      <c r="D92"/>
      <c r="E92"/>
    </row>
    <row r="93" spans="4:5" x14ac:dyDescent="0.2">
      <c r="D93"/>
      <c r="E93"/>
    </row>
    <row r="94" spans="4:5" x14ac:dyDescent="0.2">
      <c r="D94"/>
      <c r="E94"/>
    </row>
    <row r="95" spans="4:5" x14ac:dyDescent="0.2">
      <c r="D95"/>
      <c r="E95"/>
    </row>
    <row r="96" spans="4:5" x14ac:dyDescent="0.2">
      <c r="D96"/>
      <c r="E96"/>
    </row>
    <row r="97" spans="4:5" x14ac:dyDescent="0.2">
      <c r="D97"/>
      <c r="E97"/>
    </row>
    <row r="98" spans="4:5" x14ac:dyDescent="0.2">
      <c r="D98"/>
      <c r="E98"/>
    </row>
    <row r="99" spans="4:5" x14ac:dyDescent="0.2">
      <c r="D99"/>
      <c r="E99"/>
    </row>
    <row r="100" spans="4:5" x14ac:dyDescent="0.2">
      <c r="D100"/>
      <c r="E100"/>
    </row>
    <row r="101" spans="4:5" x14ac:dyDescent="0.2">
      <c r="D101"/>
      <c r="E101"/>
    </row>
    <row r="102" spans="4:5" x14ac:dyDescent="0.2">
      <c r="D102"/>
      <c r="E102"/>
    </row>
    <row r="103" spans="4:5" x14ac:dyDescent="0.2">
      <c r="D103"/>
      <c r="E103"/>
    </row>
    <row r="104" spans="4:5" x14ac:dyDescent="0.2">
      <c r="D104"/>
      <c r="E104"/>
    </row>
    <row r="105" spans="4:5" x14ac:dyDescent="0.2">
      <c r="D105"/>
      <c r="E105"/>
    </row>
    <row r="106" spans="4:5" x14ac:dyDescent="0.2">
      <c r="D106"/>
      <c r="E106"/>
    </row>
    <row r="107" spans="4:5" x14ac:dyDescent="0.2">
      <c r="D107"/>
      <c r="E107"/>
    </row>
    <row r="108" spans="4:5" x14ac:dyDescent="0.2">
      <c r="D108"/>
      <c r="E108"/>
    </row>
    <row r="109" spans="4:5" x14ac:dyDescent="0.2">
      <c r="D109"/>
      <c r="E109"/>
    </row>
    <row r="110" spans="4:5" x14ac:dyDescent="0.2">
      <c r="D110"/>
      <c r="E110"/>
    </row>
    <row r="111" spans="4:5" x14ac:dyDescent="0.2">
      <c r="D111"/>
      <c r="E111"/>
    </row>
    <row r="112" spans="4:5" x14ac:dyDescent="0.2">
      <c r="D112"/>
      <c r="E112"/>
    </row>
    <row r="113" spans="4:5" x14ac:dyDescent="0.2">
      <c r="D113"/>
      <c r="E113"/>
    </row>
    <row r="114" spans="4:5" x14ac:dyDescent="0.2">
      <c r="D114"/>
      <c r="E114"/>
    </row>
    <row r="115" spans="4:5" x14ac:dyDescent="0.2">
      <c r="D115"/>
      <c r="E115"/>
    </row>
    <row r="116" spans="4:5" x14ac:dyDescent="0.2">
      <c r="D116"/>
      <c r="E116"/>
    </row>
    <row r="117" spans="4:5" x14ac:dyDescent="0.2">
      <c r="D117"/>
      <c r="E117"/>
    </row>
    <row r="118" spans="4:5" x14ac:dyDescent="0.2">
      <c r="D118"/>
      <c r="E118"/>
    </row>
    <row r="119" spans="4:5" x14ac:dyDescent="0.2">
      <c r="D119"/>
      <c r="E119"/>
    </row>
    <row r="120" spans="4:5" x14ac:dyDescent="0.2">
      <c r="D120"/>
      <c r="E120"/>
    </row>
    <row r="121" spans="4:5" x14ac:dyDescent="0.2">
      <c r="D121"/>
      <c r="E121"/>
    </row>
    <row r="122" spans="4:5" x14ac:dyDescent="0.2">
      <c r="D122"/>
      <c r="E122"/>
    </row>
    <row r="123" spans="4:5" x14ac:dyDescent="0.2">
      <c r="D123"/>
      <c r="E123"/>
    </row>
    <row r="124" spans="4:5" x14ac:dyDescent="0.2">
      <c r="D124"/>
      <c r="E124"/>
    </row>
    <row r="125" spans="4:5" x14ac:dyDescent="0.2">
      <c r="D125"/>
      <c r="E125"/>
    </row>
    <row r="126" spans="4:5" x14ac:dyDescent="0.2">
      <c r="D126"/>
      <c r="E126"/>
    </row>
    <row r="127" spans="4:5" x14ac:dyDescent="0.2">
      <c r="D127"/>
      <c r="E127"/>
    </row>
    <row r="128" spans="4:5" x14ac:dyDescent="0.2">
      <c r="D128"/>
      <c r="E128"/>
    </row>
    <row r="129" spans="4:5" x14ac:dyDescent="0.2">
      <c r="D129"/>
      <c r="E129"/>
    </row>
    <row r="130" spans="4:5" x14ac:dyDescent="0.2">
      <c r="D130"/>
      <c r="E130"/>
    </row>
    <row r="131" spans="4:5" x14ac:dyDescent="0.2">
      <c r="D131"/>
      <c r="E131"/>
    </row>
    <row r="132" spans="4:5" x14ac:dyDescent="0.2">
      <c r="D132"/>
      <c r="E132"/>
    </row>
    <row r="133" spans="4:5" x14ac:dyDescent="0.2">
      <c r="D133"/>
      <c r="E133"/>
    </row>
    <row r="134" spans="4:5" x14ac:dyDescent="0.2">
      <c r="D134"/>
      <c r="E134"/>
    </row>
    <row r="135" spans="4:5" x14ac:dyDescent="0.2">
      <c r="D135"/>
      <c r="E135"/>
    </row>
    <row r="136" spans="4:5" x14ac:dyDescent="0.2">
      <c r="D136"/>
      <c r="E136"/>
    </row>
    <row r="137" spans="4:5" x14ac:dyDescent="0.2">
      <c r="D137"/>
      <c r="E137"/>
    </row>
    <row r="138" spans="4:5" x14ac:dyDescent="0.2">
      <c r="D138"/>
      <c r="E138"/>
    </row>
    <row r="139" spans="4:5" x14ac:dyDescent="0.2">
      <c r="D139"/>
      <c r="E139"/>
    </row>
    <row r="140" spans="4:5" x14ac:dyDescent="0.2">
      <c r="D140"/>
      <c r="E140"/>
    </row>
    <row r="141" spans="4:5" x14ac:dyDescent="0.2">
      <c r="D141"/>
      <c r="E141"/>
    </row>
    <row r="142" spans="4:5" x14ac:dyDescent="0.2">
      <c r="D142"/>
      <c r="E142"/>
    </row>
    <row r="143" spans="4:5" x14ac:dyDescent="0.2">
      <c r="D143"/>
      <c r="E143"/>
    </row>
    <row r="144" spans="4:5" x14ac:dyDescent="0.2">
      <c r="D144"/>
      <c r="E144"/>
    </row>
    <row r="145" spans="4:5" x14ac:dyDescent="0.2">
      <c r="D145"/>
      <c r="E145"/>
    </row>
    <row r="146" spans="4:5" x14ac:dyDescent="0.2">
      <c r="D146"/>
      <c r="E146"/>
    </row>
    <row r="147" spans="4:5" x14ac:dyDescent="0.2">
      <c r="D147"/>
      <c r="E147"/>
    </row>
    <row r="148" spans="4:5" x14ac:dyDescent="0.2">
      <c r="D148"/>
      <c r="E148"/>
    </row>
    <row r="149" spans="4:5" x14ac:dyDescent="0.2">
      <c r="D149"/>
      <c r="E149"/>
    </row>
    <row r="150" spans="4:5" x14ac:dyDescent="0.2">
      <c r="D150"/>
      <c r="E150"/>
    </row>
    <row r="151" spans="4:5" x14ac:dyDescent="0.2">
      <c r="D151"/>
      <c r="E151"/>
    </row>
    <row r="152" spans="4:5" x14ac:dyDescent="0.2">
      <c r="D152"/>
      <c r="E152"/>
    </row>
    <row r="153" spans="4:5" x14ac:dyDescent="0.2">
      <c r="D153"/>
      <c r="E153"/>
    </row>
    <row r="154" spans="4:5" x14ac:dyDescent="0.2">
      <c r="D154"/>
      <c r="E154"/>
    </row>
    <row r="155" spans="4:5" x14ac:dyDescent="0.2">
      <c r="D155"/>
      <c r="E155"/>
    </row>
    <row r="156" spans="4:5" x14ac:dyDescent="0.2">
      <c r="D156"/>
      <c r="E156"/>
    </row>
    <row r="157" spans="4:5" x14ac:dyDescent="0.2">
      <c r="D157"/>
      <c r="E157"/>
    </row>
    <row r="158" spans="4:5" x14ac:dyDescent="0.2">
      <c r="D158"/>
      <c r="E158"/>
    </row>
    <row r="159" spans="4:5" x14ac:dyDescent="0.2">
      <c r="D159"/>
      <c r="E159"/>
    </row>
    <row r="160" spans="4:5" x14ac:dyDescent="0.2">
      <c r="D160"/>
      <c r="E160"/>
    </row>
    <row r="161" spans="4:5" x14ac:dyDescent="0.2">
      <c r="D161"/>
      <c r="E161"/>
    </row>
    <row r="162" spans="4:5" x14ac:dyDescent="0.2">
      <c r="D162"/>
      <c r="E162"/>
    </row>
    <row r="163" spans="4:5" x14ac:dyDescent="0.2">
      <c r="D163"/>
      <c r="E163"/>
    </row>
    <row r="164" spans="4:5" x14ac:dyDescent="0.2">
      <c r="D164"/>
      <c r="E164"/>
    </row>
    <row r="165" spans="4:5" x14ac:dyDescent="0.2">
      <c r="D165"/>
      <c r="E165"/>
    </row>
    <row r="166" spans="4:5" x14ac:dyDescent="0.2">
      <c r="D166"/>
      <c r="E166"/>
    </row>
    <row r="167" spans="4:5" x14ac:dyDescent="0.2">
      <c r="D167"/>
      <c r="E167"/>
    </row>
    <row r="168" spans="4:5" x14ac:dyDescent="0.2">
      <c r="D168"/>
      <c r="E168"/>
    </row>
    <row r="169" spans="4:5" x14ac:dyDescent="0.2">
      <c r="D169"/>
      <c r="E169"/>
    </row>
    <row r="170" spans="4:5" x14ac:dyDescent="0.2">
      <c r="D170"/>
      <c r="E170"/>
    </row>
    <row r="171" spans="4:5" x14ac:dyDescent="0.2">
      <c r="D171"/>
      <c r="E171"/>
    </row>
    <row r="172" spans="4:5" x14ac:dyDescent="0.2">
      <c r="D172"/>
      <c r="E172"/>
    </row>
    <row r="173" spans="4:5" x14ac:dyDescent="0.2">
      <c r="D173"/>
      <c r="E173"/>
    </row>
    <row r="174" spans="4:5" x14ac:dyDescent="0.2">
      <c r="D174"/>
      <c r="E174"/>
    </row>
    <row r="175" spans="4:5" x14ac:dyDescent="0.2">
      <c r="D175"/>
      <c r="E175"/>
    </row>
    <row r="176" spans="4:5" x14ac:dyDescent="0.2">
      <c r="D176"/>
      <c r="E176"/>
    </row>
    <row r="177" spans="4:5" x14ac:dyDescent="0.2">
      <c r="D177"/>
      <c r="E177"/>
    </row>
    <row r="178" spans="4:5" x14ac:dyDescent="0.2">
      <c r="D178"/>
      <c r="E178"/>
    </row>
    <row r="179" spans="4:5" x14ac:dyDescent="0.2">
      <c r="D179"/>
      <c r="E179"/>
    </row>
    <row r="180" spans="4:5" x14ac:dyDescent="0.2">
      <c r="D180"/>
      <c r="E180"/>
    </row>
    <row r="181" spans="4:5" x14ac:dyDescent="0.2">
      <c r="D181"/>
      <c r="E181"/>
    </row>
    <row r="182" spans="4:5" x14ac:dyDescent="0.2">
      <c r="D182"/>
      <c r="E182"/>
    </row>
    <row r="183" spans="4:5" x14ac:dyDescent="0.2">
      <c r="D183"/>
      <c r="E183"/>
    </row>
    <row r="184" spans="4:5" x14ac:dyDescent="0.2">
      <c r="D184"/>
      <c r="E184"/>
    </row>
    <row r="185" spans="4:5" x14ac:dyDescent="0.2">
      <c r="D185"/>
      <c r="E185"/>
    </row>
    <row r="186" spans="4:5" x14ac:dyDescent="0.2">
      <c r="D186"/>
      <c r="E186"/>
    </row>
    <row r="187" spans="4:5" x14ac:dyDescent="0.2">
      <c r="D187"/>
      <c r="E187"/>
    </row>
    <row r="188" spans="4:5" x14ac:dyDescent="0.2">
      <c r="D188"/>
      <c r="E188"/>
    </row>
    <row r="189" spans="4:5" x14ac:dyDescent="0.2">
      <c r="D189"/>
      <c r="E189"/>
    </row>
    <row r="190" spans="4:5" x14ac:dyDescent="0.2">
      <c r="D190"/>
      <c r="E190"/>
    </row>
    <row r="191" spans="4:5" x14ac:dyDescent="0.2">
      <c r="D191"/>
      <c r="E191"/>
    </row>
    <row r="192" spans="4:5" x14ac:dyDescent="0.2">
      <c r="D192"/>
      <c r="E192"/>
    </row>
    <row r="193" spans="4:5" x14ac:dyDescent="0.2">
      <c r="D193"/>
      <c r="E193"/>
    </row>
    <row r="194" spans="4:5" x14ac:dyDescent="0.2">
      <c r="D194"/>
      <c r="E194"/>
    </row>
    <row r="195" spans="4:5" x14ac:dyDescent="0.2">
      <c r="D195"/>
      <c r="E195"/>
    </row>
    <row r="196" spans="4:5" x14ac:dyDescent="0.2">
      <c r="D196"/>
      <c r="E196"/>
    </row>
    <row r="197" spans="4:5" x14ac:dyDescent="0.2">
      <c r="D197"/>
      <c r="E197"/>
    </row>
    <row r="198" spans="4:5" x14ac:dyDescent="0.2">
      <c r="D198"/>
      <c r="E198"/>
    </row>
    <row r="199" spans="4:5" x14ac:dyDescent="0.2">
      <c r="D199"/>
      <c r="E199"/>
    </row>
    <row r="200" spans="4:5" x14ac:dyDescent="0.2">
      <c r="D200"/>
      <c r="E200"/>
    </row>
    <row r="201" spans="4:5" x14ac:dyDescent="0.2">
      <c r="D201"/>
      <c r="E201"/>
    </row>
    <row r="202" spans="4:5" x14ac:dyDescent="0.2">
      <c r="D202"/>
      <c r="E202"/>
    </row>
    <row r="203" spans="4:5" x14ac:dyDescent="0.2">
      <c r="D203"/>
      <c r="E203"/>
    </row>
    <row r="204" spans="4:5" x14ac:dyDescent="0.2">
      <c r="D204"/>
      <c r="E204"/>
    </row>
    <row r="205" spans="4:5" x14ac:dyDescent="0.2">
      <c r="D205"/>
      <c r="E205"/>
    </row>
    <row r="206" spans="4:5" x14ac:dyDescent="0.2">
      <c r="D206"/>
      <c r="E206"/>
    </row>
    <row r="207" spans="4:5" x14ac:dyDescent="0.2">
      <c r="D207"/>
      <c r="E207"/>
    </row>
    <row r="208" spans="4:5" x14ac:dyDescent="0.2">
      <c r="D208"/>
      <c r="E208"/>
    </row>
    <row r="209" spans="4:5" x14ac:dyDescent="0.2">
      <c r="D209"/>
      <c r="E209"/>
    </row>
    <row r="210" spans="4:5" x14ac:dyDescent="0.2">
      <c r="D210"/>
      <c r="E210"/>
    </row>
    <row r="211" spans="4:5" x14ac:dyDescent="0.2">
      <c r="D211"/>
      <c r="E211"/>
    </row>
    <row r="212" spans="4:5" x14ac:dyDescent="0.2">
      <c r="D212"/>
      <c r="E212"/>
    </row>
    <row r="213" spans="4:5" x14ac:dyDescent="0.2">
      <c r="D213"/>
      <c r="E213"/>
    </row>
    <row r="214" spans="4:5" x14ac:dyDescent="0.2">
      <c r="D214"/>
      <c r="E214"/>
    </row>
    <row r="215" spans="4:5" x14ac:dyDescent="0.2">
      <c r="D215"/>
      <c r="E215"/>
    </row>
    <row r="216" spans="4:5" x14ac:dyDescent="0.2">
      <c r="D216"/>
      <c r="E216"/>
    </row>
    <row r="217" spans="4:5" x14ac:dyDescent="0.2">
      <c r="D217"/>
      <c r="E217"/>
    </row>
    <row r="218" spans="4:5" x14ac:dyDescent="0.2">
      <c r="D218"/>
      <c r="E218"/>
    </row>
    <row r="219" spans="4:5" x14ac:dyDescent="0.2">
      <c r="D219"/>
      <c r="E219"/>
    </row>
    <row r="220" spans="4:5" x14ac:dyDescent="0.2">
      <c r="D220"/>
      <c r="E220"/>
    </row>
    <row r="221" spans="4:5" x14ac:dyDescent="0.2">
      <c r="D221"/>
      <c r="E221"/>
    </row>
    <row r="222" spans="4:5" x14ac:dyDescent="0.2">
      <c r="D222"/>
      <c r="E222"/>
    </row>
    <row r="223" spans="4:5" x14ac:dyDescent="0.2">
      <c r="D223"/>
      <c r="E223"/>
    </row>
    <row r="224" spans="4:5" x14ac:dyDescent="0.2">
      <c r="D224"/>
      <c r="E224"/>
    </row>
    <row r="225" spans="4:5" x14ac:dyDescent="0.2">
      <c r="D225"/>
      <c r="E225"/>
    </row>
    <row r="226" spans="4:5" x14ac:dyDescent="0.2">
      <c r="D226"/>
      <c r="E226"/>
    </row>
    <row r="227" spans="4:5" x14ac:dyDescent="0.2">
      <c r="D227"/>
      <c r="E227"/>
    </row>
    <row r="228" spans="4:5" x14ac:dyDescent="0.2">
      <c r="D228"/>
      <c r="E228"/>
    </row>
    <row r="229" spans="4:5" x14ac:dyDescent="0.2">
      <c r="D229"/>
      <c r="E229"/>
    </row>
    <row r="230" spans="4:5" x14ac:dyDescent="0.2">
      <c r="D230"/>
      <c r="E230"/>
    </row>
    <row r="231" spans="4:5" x14ac:dyDescent="0.2">
      <c r="D231"/>
      <c r="E231"/>
    </row>
    <row r="232" spans="4:5" x14ac:dyDescent="0.2">
      <c r="D232"/>
      <c r="E232"/>
    </row>
    <row r="233" spans="4:5" x14ac:dyDescent="0.2">
      <c r="D233"/>
      <c r="E233"/>
    </row>
    <row r="234" spans="4:5" x14ac:dyDescent="0.2">
      <c r="D234"/>
      <c r="E234"/>
    </row>
    <row r="235" spans="4:5" x14ac:dyDescent="0.2">
      <c r="D235"/>
      <c r="E235"/>
    </row>
    <row r="236" spans="4:5" x14ac:dyDescent="0.2">
      <c r="D236"/>
      <c r="E236"/>
    </row>
    <row r="237" spans="4:5" x14ac:dyDescent="0.2">
      <c r="D237"/>
      <c r="E237"/>
    </row>
    <row r="238" spans="4:5" x14ac:dyDescent="0.2">
      <c r="D238"/>
      <c r="E238"/>
    </row>
    <row r="239" spans="4:5" x14ac:dyDescent="0.2">
      <c r="D239"/>
      <c r="E239"/>
    </row>
    <row r="240" spans="4:5" x14ac:dyDescent="0.2">
      <c r="D240"/>
      <c r="E240"/>
    </row>
    <row r="241" spans="4:5" x14ac:dyDescent="0.2">
      <c r="D241"/>
      <c r="E241"/>
    </row>
    <row r="242" spans="4:5" x14ac:dyDescent="0.2">
      <c r="D242"/>
      <c r="E242"/>
    </row>
    <row r="243" spans="4:5" x14ac:dyDescent="0.2">
      <c r="D243"/>
      <c r="E243"/>
    </row>
    <row r="244" spans="4:5" x14ac:dyDescent="0.2">
      <c r="D244"/>
      <c r="E244"/>
    </row>
    <row r="245" spans="4:5" x14ac:dyDescent="0.2">
      <c r="D245"/>
      <c r="E245"/>
    </row>
    <row r="246" spans="4:5" x14ac:dyDescent="0.2">
      <c r="D246"/>
      <c r="E246"/>
    </row>
    <row r="247" spans="4:5" x14ac:dyDescent="0.2">
      <c r="D247"/>
      <c r="E247"/>
    </row>
    <row r="248" spans="4:5" x14ac:dyDescent="0.2">
      <c r="D248"/>
      <c r="E248"/>
    </row>
    <row r="249" spans="4:5" x14ac:dyDescent="0.2">
      <c r="D249"/>
      <c r="E249"/>
    </row>
    <row r="250" spans="4:5" x14ac:dyDescent="0.2">
      <c r="D250"/>
      <c r="E250"/>
    </row>
    <row r="251" spans="4:5" x14ac:dyDescent="0.2">
      <c r="D251"/>
      <c r="E251"/>
    </row>
    <row r="252" spans="4:5" x14ac:dyDescent="0.2">
      <c r="D252"/>
      <c r="E252"/>
    </row>
    <row r="253" spans="4:5" x14ac:dyDescent="0.2">
      <c r="D253"/>
      <c r="E253"/>
    </row>
    <row r="254" spans="4:5" x14ac:dyDescent="0.2">
      <c r="D254"/>
      <c r="E254"/>
    </row>
    <row r="255" spans="4:5" x14ac:dyDescent="0.2">
      <c r="D255"/>
      <c r="E255"/>
    </row>
    <row r="256" spans="4:5" x14ac:dyDescent="0.2">
      <c r="D256"/>
      <c r="E256"/>
    </row>
    <row r="257" spans="4:5" x14ac:dyDescent="0.2">
      <c r="D257"/>
      <c r="E257"/>
    </row>
    <row r="258" spans="4:5" x14ac:dyDescent="0.2">
      <c r="D258"/>
      <c r="E258"/>
    </row>
    <row r="259" spans="4:5" x14ac:dyDescent="0.2">
      <c r="D259"/>
      <c r="E259"/>
    </row>
    <row r="260" spans="4:5" x14ac:dyDescent="0.2">
      <c r="D260"/>
      <c r="E260"/>
    </row>
    <row r="261" spans="4:5" x14ac:dyDescent="0.2">
      <c r="D261"/>
      <c r="E261"/>
    </row>
    <row r="262" spans="4:5" x14ac:dyDescent="0.2">
      <c r="D262"/>
      <c r="E262"/>
    </row>
    <row r="263" spans="4:5" x14ac:dyDescent="0.2">
      <c r="D263"/>
      <c r="E263"/>
    </row>
    <row r="264" spans="4:5" x14ac:dyDescent="0.2">
      <c r="D264"/>
      <c r="E264"/>
    </row>
    <row r="265" spans="4:5" x14ac:dyDescent="0.2">
      <c r="D265"/>
      <c r="E265"/>
    </row>
    <row r="266" spans="4:5" x14ac:dyDescent="0.2">
      <c r="D266"/>
      <c r="E266"/>
    </row>
    <row r="267" spans="4:5" x14ac:dyDescent="0.2">
      <c r="D267"/>
      <c r="E267"/>
    </row>
    <row r="268" spans="4:5" x14ac:dyDescent="0.2">
      <c r="D268"/>
      <c r="E268"/>
    </row>
    <row r="269" spans="4:5" x14ac:dyDescent="0.2">
      <c r="D269"/>
      <c r="E269"/>
    </row>
    <row r="270" spans="4:5" x14ac:dyDescent="0.2">
      <c r="D270"/>
      <c r="E270"/>
    </row>
    <row r="271" spans="4:5" x14ac:dyDescent="0.2">
      <c r="D271"/>
      <c r="E271"/>
    </row>
    <row r="272" spans="4:5" x14ac:dyDescent="0.2">
      <c r="D272"/>
      <c r="E272"/>
    </row>
    <row r="273" spans="4:5" x14ac:dyDescent="0.2">
      <c r="D273"/>
      <c r="E273"/>
    </row>
    <row r="274" spans="4:5" x14ac:dyDescent="0.2">
      <c r="D274"/>
      <c r="E274"/>
    </row>
    <row r="275" spans="4:5" x14ac:dyDescent="0.2">
      <c r="D275"/>
      <c r="E275"/>
    </row>
    <row r="276" spans="4:5" x14ac:dyDescent="0.2">
      <c r="D276"/>
      <c r="E276"/>
    </row>
    <row r="277" spans="4:5" x14ac:dyDescent="0.2">
      <c r="D277"/>
      <c r="E277"/>
    </row>
    <row r="278" spans="4:5" x14ac:dyDescent="0.2">
      <c r="D278"/>
      <c r="E278"/>
    </row>
    <row r="279" spans="4:5" x14ac:dyDescent="0.2">
      <c r="D279"/>
      <c r="E279"/>
    </row>
    <row r="280" spans="4:5" x14ac:dyDescent="0.2">
      <c r="D280"/>
      <c r="E280"/>
    </row>
    <row r="281" spans="4:5" x14ac:dyDescent="0.2">
      <c r="D281"/>
      <c r="E281"/>
    </row>
    <row r="282" spans="4:5" x14ac:dyDescent="0.2">
      <c r="D282"/>
      <c r="E282"/>
    </row>
    <row r="283" spans="4:5" x14ac:dyDescent="0.2">
      <c r="D283"/>
      <c r="E283"/>
    </row>
    <row r="284" spans="4:5" x14ac:dyDescent="0.2">
      <c r="D284"/>
      <c r="E284"/>
    </row>
    <row r="285" spans="4:5" x14ac:dyDescent="0.2">
      <c r="D285"/>
      <c r="E285"/>
    </row>
    <row r="286" spans="4:5" x14ac:dyDescent="0.2">
      <c r="D286"/>
      <c r="E286"/>
    </row>
    <row r="287" spans="4:5" x14ac:dyDescent="0.2">
      <c r="D287"/>
      <c r="E287"/>
    </row>
    <row r="288" spans="4:5" x14ac:dyDescent="0.2">
      <c r="D288"/>
      <c r="E288"/>
    </row>
    <row r="289" spans="4:5" x14ac:dyDescent="0.2">
      <c r="D289"/>
      <c r="E289"/>
    </row>
    <row r="290" spans="4:5" x14ac:dyDescent="0.2">
      <c r="D290"/>
      <c r="E290"/>
    </row>
    <row r="291" spans="4:5" x14ac:dyDescent="0.2">
      <c r="D291"/>
      <c r="E291"/>
    </row>
    <row r="292" spans="4:5" x14ac:dyDescent="0.2">
      <c r="D292"/>
      <c r="E292"/>
    </row>
    <row r="293" spans="4:5" x14ac:dyDescent="0.2">
      <c r="D293"/>
      <c r="E293"/>
    </row>
    <row r="294" spans="4:5" x14ac:dyDescent="0.2">
      <c r="D294"/>
      <c r="E294"/>
    </row>
    <row r="295" spans="4:5" x14ac:dyDescent="0.2">
      <c r="D295"/>
      <c r="E295"/>
    </row>
    <row r="296" spans="4:5" x14ac:dyDescent="0.2">
      <c r="D296"/>
      <c r="E296"/>
    </row>
    <row r="297" spans="4:5" x14ac:dyDescent="0.2">
      <c r="D297"/>
      <c r="E297"/>
    </row>
    <row r="298" spans="4:5" x14ac:dyDescent="0.2">
      <c r="D298"/>
      <c r="E298"/>
    </row>
    <row r="299" spans="4:5" x14ac:dyDescent="0.2">
      <c r="D299"/>
      <c r="E299"/>
    </row>
    <row r="300" spans="4:5" x14ac:dyDescent="0.2">
      <c r="D300"/>
      <c r="E300"/>
    </row>
    <row r="301" spans="4:5" x14ac:dyDescent="0.2">
      <c r="D301"/>
      <c r="E301"/>
    </row>
    <row r="302" spans="4:5" x14ac:dyDescent="0.2">
      <c r="D302"/>
      <c r="E302"/>
    </row>
    <row r="303" spans="4:5" x14ac:dyDescent="0.2">
      <c r="D303"/>
      <c r="E303"/>
    </row>
    <row r="304" spans="4:5" x14ac:dyDescent="0.2">
      <c r="D304"/>
      <c r="E304"/>
    </row>
    <row r="305" spans="4:5" x14ac:dyDescent="0.2">
      <c r="D305"/>
      <c r="E305"/>
    </row>
    <row r="306" spans="4:5" x14ac:dyDescent="0.2">
      <c r="D306"/>
      <c r="E306"/>
    </row>
    <row r="307" spans="4:5" x14ac:dyDescent="0.2">
      <c r="D307"/>
      <c r="E307"/>
    </row>
    <row r="308" spans="4:5" x14ac:dyDescent="0.2">
      <c r="D308"/>
      <c r="E308"/>
    </row>
    <row r="309" spans="4:5" x14ac:dyDescent="0.2">
      <c r="D309"/>
      <c r="E309"/>
    </row>
    <row r="310" spans="4:5" x14ac:dyDescent="0.2">
      <c r="D310"/>
      <c r="E310"/>
    </row>
    <row r="311" spans="4:5" x14ac:dyDescent="0.2">
      <c r="D311"/>
      <c r="E311"/>
    </row>
    <row r="312" spans="4:5" x14ac:dyDescent="0.2">
      <c r="D312"/>
      <c r="E312"/>
    </row>
    <row r="313" spans="4:5" x14ac:dyDescent="0.2">
      <c r="D313"/>
      <c r="E313"/>
    </row>
    <row r="314" spans="4:5" x14ac:dyDescent="0.2">
      <c r="D314"/>
      <c r="E314"/>
    </row>
    <row r="315" spans="4:5" x14ac:dyDescent="0.2">
      <c r="D315"/>
      <c r="E315"/>
    </row>
    <row r="316" spans="4:5" x14ac:dyDescent="0.2">
      <c r="D316"/>
      <c r="E316"/>
    </row>
    <row r="317" spans="4:5" x14ac:dyDescent="0.2">
      <c r="D317"/>
      <c r="E317"/>
    </row>
    <row r="318" spans="4:5" x14ac:dyDescent="0.2">
      <c r="D318"/>
      <c r="E318"/>
    </row>
    <row r="319" spans="4:5" x14ac:dyDescent="0.2">
      <c r="D319"/>
      <c r="E319"/>
    </row>
    <row r="320" spans="4:5" x14ac:dyDescent="0.2">
      <c r="D320"/>
      <c r="E320"/>
    </row>
    <row r="321" spans="4:5" x14ac:dyDescent="0.2">
      <c r="D321"/>
      <c r="E321"/>
    </row>
    <row r="322" spans="4:5" x14ac:dyDescent="0.2">
      <c r="D322"/>
      <c r="E322"/>
    </row>
    <row r="323" spans="4:5" x14ac:dyDescent="0.2">
      <c r="D323"/>
      <c r="E323"/>
    </row>
    <row r="324" spans="4:5" x14ac:dyDescent="0.2">
      <c r="D324"/>
      <c r="E324"/>
    </row>
    <row r="325" spans="4:5" x14ac:dyDescent="0.2">
      <c r="D325"/>
      <c r="E325"/>
    </row>
    <row r="326" spans="4:5" x14ac:dyDescent="0.2">
      <c r="D326"/>
      <c r="E326"/>
    </row>
    <row r="327" spans="4:5" x14ac:dyDescent="0.2">
      <c r="D327"/>
      <c r="E327"/>
    </row>
    <row r="328" spans="4:5" x14ac:dyDescent="0.2">
      <c r="D328"/>
      <c r="E328"/>
    </row>
    <row r="329" spans="4:5" x14ac:dyDescent="0.2">
      <c r="D329"/>
      <c r="E329"/>
    </row>
    <row r="330" spans="4:5" x14ac:dyDescent="0.2">
      <c r="D330"/>
      <c r="E330"/>
    </row>
    <row r="331" spans="4:5" x14ac:dyDescent="0.2">
      <c r="D331"/>
      <c r="E331"/>
    </row>
    <row r="332" spans="4:5" x14ac:dyDescent="0.2">
      <c r="D332"/>
      <c r="E332"/>
    </row>
    <row r="333" spans="4:5" x14ac:dyDescent="0.2">
      <c r="D333"/>
      <c r="E333"/>
    </row>
    <row r="334" spans="4:5" x14ac:dyDescent="0.2">
      <c r="D334"/>
      <c r="E334"/>
    </row>
    <row r="335" spans="4:5" x14ac:dyDescent="0.2">
      <c r="D335"/>
      <c r="E335"/>
    </row>
    <row r="336" spans="4:5" x14ac:dyDescent="0.2">
      <c r="D336"/>
      <c r="E336"/>
    </row>
    <row r="337" spans="4:5" x14ac:dyDescent="0.2">
      <c r="D337"/>
      <c r="E337"/>
    </row>
    <row r="338" spans="4:5" x14ac:dyDescent="0.2">
      <c r="D338"/>
      <c r="E338"/>
    </row>
    <row r="339" spans="4:5" x14ac:dyDescent="0.2">
      <c r="D339"/>
      <c r="E339"/>
    </row>
    <row r="340" spans="4:5" x14ac:dyDescent="0.2">
      <c r="D340"/>
      <c r="E340"/>
    </row>
    <row r="341" spans="4:5" x14ac:dyDescent="0.2">
      <c r="D341"/>
      <c r="E341"/>
    </row>
    <row r="342" spans="4:5" x14ac:dyDescent="0.2">
      <c r="D342"/>
      <c r="E342"/>
    </row>
    <row r="343" spans="4:5" x14ac:dyDescent="0.2">
      <c r="D343"/>
      <c r="E343"/>
    </row>
    <row r="344" spans="4:5" x14ac:dyDescent="0.2">
      <c r="D344"/>
      <c r="E344"/>
    </row>
    <row r="345" spans="4:5" x14ac:dyDescent="0.2">
      <c r="D345"/>
      <c r="E345"/>
    </row>
    <row r="346" spans="4:5" x14ac:dyDescent="0.2">
      <c r="D346"/>
      <c r="E346"/>
    </row>
    <row r="347" spans="4:5" x14ac:dyDescent="0.2">
      <c r="D347"/>
      <c r="E347"/>
    </row>
    <row r="348" spans="4:5" x14ac:dyDescent="0.2">
      <c r="D348"/>
      <c r="E348"/>
    </row>
    <row r="349" spans="4:5" x14ac:dyDescent="0.2">
      <c r="D349"/>
      <c r="E349"/>
    </row>
    <row r="350" spans="4:5" x14ac:dyDescent="0.2">
      <c r="D350"/>
      <c r="E350"/>
    </row>
    <row r="351" spans="4:5" x14ac:dyDescent="0.2">
      <c r="D351"/>
      <c r="E351"/>
    </row>
    <row r="352" spans="4:5" x14ac:dyDescent="0.2">
      <c r="D352"/>
      <c r="E352"/>
    </row>
    <row r="353" spans="4:5" x14ac:dyDescent="0.2">
      <c r="D353"/>
      <c r="E353"/>
    </row>
    <row r="354" spans="4:5" x14ac:dyDescent="0.2">
      <c r="D354"/>
      <c r="E354"/>
    </row>
    <row r="355" spans="4:5" x14ac:dyDescent="0.2">
      <c r="D355"/>
      <c r="E355"/>
    </row>
    <row r="356" spans="4:5" x14ac:dyDescent="0.2">
      <c r="D356"/>
      <c r="E356"/>
    </row>
    <row r="357" spans="4:5" x14ac:dyDescent="0.2">
      <c r="D357"/>
      <c r="E357"/>
    </row>
    <row r="358" spans="4:5" x14ac:dyDescent="0.2">
      <c r="D358"/>
      <c r="E358"/>
    </row>
    <row r="359" spans="4:5" x14ac:dyDescent="0.2">
      <c r="D359"/>
      <c r="E359"/>
    </row>
    <row r="360" spans="4:5" x14ac:dyDescent="0.2">
      <c r="D360"/>
      <c r="E360"/>
    </row>
    <row r="361" spans="4:5" x14ac:dyDescent="0.2">
      <c r="D361"/>
      <c r="E361"/>
    </row>
    <row r="362" spans="4:5" x14ac:dyDescent="0.2">
      <c r="D362"/>
      <c r="E362"/>
    </row>
    <row r="363" spans="4:5" x14ac:dyDescent="0.2">
      <c r="D363"/>
      <c r="E363"/>
    </row>
    <row r="364" spans="4:5" x14ac:dyDescent="0.2">
      <c r="D364"/>
      <c r="E364"/>
    </row>
    <row r="365" spans="4:5" x14ac:dyDescent="0.2">
      <c r="D365"/>
      <c r="E365"/>
    </row>
    <row r="366" spans="4:5" x14ac:dyDescent="0.2">
      <c r="D366"/>
      <c r="E366"/>
    </row>
    <row r="367" spans="4:5" x14ac:dyDescent="0.2">
      <c r="D367"/>
      <c r="E367"/>
    </row>
    <row r="368" spans="4:5" x14ac:dyDescent="0.2">
      <c r="D368"/>
      <c r="E368"/>
    </row>
    <row r="369" spans="4:5" x14ac:dyDescent="0.2">
      <c r="D369"/>
      <c r="E369"/>
    </row>
    <row r="370" spans="4:5" x14ac:dyDescent="0.2">
      <c r="D370"/>
      <c r="E370"/>
    </row>
    <row r="371" spans="4:5" x14ac:dyDescent="0.2">
      <c r="D371"/>
      <c r="E371"/>
    </row>
    <row r="372" spans="4:5" x14ac:dyDescent="0.2">
      <c r="D372"/>
      <c r="E372"/>
    </row>
    <row r="373" spans="4:5" x14ac:dyDescent="0.2">
      <c r="D373"/>
      <c r="E373"/>
    </row>
    <row r="374" spans="4:5" x14ac:dyDescent="0.2">
      <c r="D374"/>
      <c r="E374"/>
    </row>
    <row r="375" spans="4:5" x14ac:dyDescent="0.2">
      <c r="D375"/>
      <c r="E375"/>
    </row>
    <row r="376" spans="4:5" x14ac:dyDescent="0.2">
      <c r="D376"/>
      <c r="E376"/>
    </row>
    <row r="377" spans="4:5" x14ac:dyDescent="0.2">
      <c r="D377"/>
      <c r="E377"/>
    </row>
    <row r="378" spans="4:5" x14ac:dyDescent="0.2">
      <c r="D378"/>
      <c r="E378"/>
    </row>
    <row r="379" spans="4:5" x14ac:dyDescent="0.2">
      <c r="D379"/>
      <c r="E379"/>
    </row>
    <row r="380" spans="4:5" x14ac:dyDescent="0.2">
      <c r="D380"/>
      <c r="E380"/>
    </row>
    <row r="381" spans="4:5" x14ac:dyDescent="0.2">
      <c r="D381"/>
      <c r="E381"/>
    </row>
    <row r="382" spans="4:5" x14ac:dyDescent="0.2">
      <c r="D382"/>
      <c r="E382"/>
    </row>
    <row r="383" spans="4:5" x14ac:dyDescent="0.2">
      <c r="D383"/>
      <c r="E383"/>
    </row>
    <row r="384" spans="4:5" x14ac:dyDescent="0.2">
      <c r="D384"/>
      <c r="E384"/>
    </row>
    <row r="385" spans="4:5" x14ac:dyDescent="0.2">
      <c r="D385"/>
      <c r="E385"/>
    </row>
    <row r="386" spans="4:5" x14ac:dyDescent="0.2">
      <c r="D386"/>
      <c r="E386"/>
    </row>
    <row r="387" spans="4:5" x14ac:dyDescent="0.2">
      <c r="D387"/>
      <c r="E387"/>
    </row>
    <row r="388" spans="4:5" x14ac:dyDescent="0.2">
      <c r="D388"/>
      <c r="E388"/>
    </row>
    <row r="389" spans="4:5" x14ac:dyDescent="0.2">
      <c r="D389"/>
      <c r="E389"/>
    </row>
    <row r="390" spans="4:5" x14ac:dyDescent="0.2">
      <c r="D390"/>
      <c r="E390"/>
    </row>
    <row r="391" spans="4:5" x14ac:dyDescent="0.2">
      <c r="D391"/>
      <c r="E391"/>
    </row>
    <row r="392" spans="4:5" x14ac:dyDescent="0.2">
      <c r="D392"/>
      <c r="E392"/>
    </row>
    <row r="393" spans="4:5" x14ac:dyDescent="0.2">
      <c r="D393"/>
      <c r="E393"/>
    </row>
    <row r="394" spans="4:5" x14ac:dyDescent="0.2">
      <c r="D394"/>
      <c r="E394"/>
    </row>
    <row r="395" spans="4:5" x14ac:dyDescent="0.2">
      <c r="D395"/>
      <c r="E395"/>
    </row>
    <row r="396" spans="4:5" x14ac:dyDescent="0.2">
      <c r="D396"/>
      <c r="E396"/>
    </row>
    <row r="397" spans="4:5" x14ac:dyDescent="0.2">
      <c r="D397"/>
      <c r="E397"/>
    </row>
    <row r="398" spans="4:5" x14ac:dyDescent="0.2">
      <c r="D398"/>
      <c r="E398"/>
    </row>
    <row r="399" spans="4:5" x14ac:dyDescent="0.2">
      <c r="D399"/>
      <c r="E399"/>
    </row>
    <row r="400" spans="4:5" x14ac:dyDescent="0.2">
      <c r="D400"/>
      <c r="E400"/>
    </row>
    <row r="401" spans="4:5" x14ac:dyDescent="0.2">
      <c r="D401"/>
      <c r="E401"/>
    </row>
    <row r="402" spans="4:5" x14ac:dyDescent="0.2">
      <c r="D402"/>
      <c r="E402"/>
    </row>
    <row r="403" spans="4:5" x14ac:dyDescent="0.2">
      <c r="D403"/>
      <c r="E403"/>
    </row>
    <row r="404" spans="4:5" x14ac:dyDescent="0.2">
      <c r="D404"/>
      <c r="E404"/>
    </row>
    <row r="405" spans="4:5" x14ac:dyDescent="0.2">
      <c r="D405"/>
      <c r="E405"/>
    </row>
    <row r="406" spans="4:5" x14ac:dyDescent="0.2">
      <c r="D406"/>
      <c r="E406"/>
    </row>
    <row r="407" spans="4:5" x14ac:dyDescent="0.2">
      <c r="D407"/>
      <c r="E407"/>
    </row>
    <row r="408" spans="4:5" x14ac:dyDescent="0.2">
      <c r="D408"/>
      <c r="E408"/>
    </row>
    <row r="409" spans="4:5" x14ac:dyDescent="0.2">
      <c r="D409"/>
      <c r="E409"/>
    </row>
    <row r="410" spans="4:5" x14ac:dyDescent="0.2">
      <c r="D410"/>
      <c r="E410"/>
    </row>
    <row r="411" spans="4:5" x14ac:dyDescent="0.2">
      <c r="D411"/>
      <c r="E411"/>
    </row>
    <row r="412" spans="4:5" x14ac:dyDescent="0.2">
      <c r="D412"/>
      <c r="E412"/>
    </row>
    <row r="413" spans="4:5" x14ac:dyDescent="0.2">
      <c r="D413"/>
      <c r="E413"/>
    </row>
    <row r="414" spans="4:5" x14ac:dyDescent="0.2">
      <c r="D414"/>
      <c r="E414"/>
    </row>
    <row r="415" spans="4:5" x14ac:dyDescent="0.2">
      <c r="D415"/>
      <c r="E415"/>
    </row>
    <row r="416" spans="4:5" x14ac:dyDescent="0.2">
      <c r="D416"/>
      <c r="E416"/>
    </row>
    <row r="417" spans="4:5" x14ac:dyDescent="0.2">
      <c r="D417"/>
      <c r="E417"/>
    </row>
    <row r="418" spans="4:5" x14ac:dyDescent="0.2">
      <c r="D418"/>
      <c r="E418"/>
    </row>
    <row r="419" spans="4:5" x14ac:dyDescent="0.2">
      <c r="D419"/>
      <c r="E419"/>
    </row>
    <row r="420" spans="4:5" x14ac:dyDescent="0.2">
      <c r="D420"/>
      <c r="E420"/>
    </row>
    <row r="421" spans="4:5" x14ac:dyDescent="0.2">
      <c r="D421"/>
      <c r="E421"/>
    </row>
    <row r="422" spans="4:5" x14ac:dyDescent="0.2">
      <c r="D422"/>
      <c r="E422"/>
    </row>
    <row r="423" spans="4:5" x14ac:dyDescent="0.2">
      <c r="D423"/>
      <c r="E423"/>
    </row>
    <row r="424" spans="4:5" x14ac:dyDescent="0.2">
      <c r="D424"/>
      <c r="E424"/>
    </row>
    <row r="425" spans="4:5" x14ac:dyDescent="0.2">
      <c r="D425"/>
      <c r="E425"/>
    </row>
    <row r="426" spans="4:5" x14ac:dyDescent="0.2">
      <c r="D426"/>
      <c r="E426"/>
    </row>
    <row r="427" spans="4:5" x14ac:dyDescent="0.2">
      <c r="D427"/>
      <c r="E427"/>
    </row>
    <row r="428" spans="4:5" x14ac:dyDescent="0.2">
      <c r="D428"/>
      <c r="E428"/>
    </row>
    <row r="429" spans="4:5" x14ac:dyDescent="0.2">
      <c r="D429"/>
      <c r="E429"/>
    </row>
    <row r="430" spans="4:5" x14ac:dyDescent="0.2">
      <c r="D430"/>
      <c r="E430"/>
    </row>
    <row r="431" spans="4:5" x14ac:dyDescent="0.2">
      <c r="D431"/>
      <c r="E431"/>
    </row>
    <row r="432" spans="4:5" x14ac:dyDescent="0.2">
      <c r="D432"/>
      <c r="E432"/>
    </row>
    <row r="433" spans="4:5" x14ac:dyDescent="0.2">
      <c r="D433"/>
      <c r="E433"/>
    </row>
    <row r="434" spans="4:5" x14ac:dyDescent="0.2">
      <c r="D434"/>
      <c r="E434"/>
    </row>
    <row r="435" spans="4:5" x14ac:dyDescent="0.2">
      <c r="D435"/>
      <c r="E435"/>
    </row>
    <row r="436" spans="4:5" x14ac:dyDescent="0.2">
      <c r="D436"/>
      <c r="E436"/>
    </row>
    <row r="437" spans="4:5" x14ac:dyDescent="0.2">
      <c r="D437"/>
      <c r="E437"/>
    </row>
    <row r="438" spans="4:5" x14ac:dyDescent="0.2">
      <c r="D438"/>
      <c r="E438"/>
    </row>
    <row r="439" spans="4:5" x14ac:dyDescent="0.2">
      <c r="D439"/>
      <c r="E439"/>
    </row>
    <row r="440" spans="4:5" x14ac:dyDescent="0.2">
      <c r="D440"/>
      <c r="E440"/>
    </row>
    <row r="441" spans="4:5" x14ac:dyDescent="0.2">
      <c r="D441"/>
      <c r="E441"/>
    </row>
    <row r="442" spans="4:5" x14ac:dyDescent="0.2">
      <c r="D442"/>
      <c r="E442"/>
    </row>
    <row r="443" spans="4:5" x14ac:dyDescent="0.2">
      <c r="D443"/>
      <c r="E443"/>
    </row>
    <row r="444" spans="4:5" x14ac:dyDescent="0.2">
      <c r="D444"/>
      <c r="E444"/>
    </row>
    <row r="445" spans="4:5" x14ac:dyDescent="0.2">
      <c r="D445"/>
      <c r="E445"/>
    </row>
    <row r="446" spans="4:5" x14ac:dyDescent="0.2">
      <c r="D446"/>
      <c r="E446"/>
    </row>
    <row r="447" spans="4:5" x14ac:dyDescent="0.2">
      <c r="D447"/>
      <c r="E447"/>
    </row>
    <row r="448" spans="4:5" x14ac:dyDescent="0.2">
      <c r="D448"/>
      <c r="E448"/>
    </row>
    <row r="449" spans="4:5" x14ac:dyDescent="0.2">
      <c r="D449"/>
      <c r="E449"/>
    </row>
    <row r="450" spans="4:5" x14ac:dyDescent="0.2">
      <c r="D450"/>
      <c r="E450"/>
    </row>
    <row r="451" spans="4:5" x14ac:dyDescent="0.2">
      <c r="D451"/>
      <c r="E451"/>
    </row>
    <row r="452" spans="4:5" x14ac:dyDescent="0.2">
      <c r="D452"/>
      <c r="E452"/>
    </row>
    <row r="453" spans="4:5" x14ac:dyDescent="0.2">
      <c r="D453"/>
      <c r="E453"/>
    </row>
    <row r="454" spans="4:5" x14ac:dyDescent="0.2">
      <c r="D454"/>
      <c r="E454"/>
    </row>
    <row r="455" spans="4:5" x14ac:dyDescent="0.2">
      <c r="D455"/>
      <c r="E455"/>
    </row>
    <row r="456" spans="4:5" x14ac:dyDescent="0.2">
      <c r="D456"/>
      <c r="E456"/>
    </row>
    <row r="457" spans="4:5" x14ac:dyDescent="0.2">
      <c r="D457"/>
      <c r="E457"/>
    </row>
    <row r="458" spans="4:5" x14ac:dyDescent="0.2">
      <c r="D458"/>
      <c r="E458"/>
    </row>
    <row r="459" spans="4:5" x14ac:dyDescent="0.2">
      <c r="D459"/>
      <c r="E459"/>
    </row>
    <row r="460" spans="4:5" x14ac:dyDescent="0.2">
      <c r="D460"/>
      <c r="E460"/>
    </row>
    <row r="461" spans="4:5" x14ac:dyDescent="0.2">
      <c r="D461"/>
      <c r="E461"/>
    </row>
    <row r="462" spans="4:5" x14ac:dyDescent="0.2">
      <c r="D462"/>
      <c r="E462"/>
    </row>
    <row r="463" spans="4:5" x14ac:dyDescent="0.2">
      <c r="D463"/>
      <c r="E463"/>
    </row>
    <row r="464" spans="4:5" x14ac:dyDescent="0.2">
      <c r="D464"/>
      <c r="E464"/>
    </row>
    <row r="465" spans="4:5" x14ac:dyDescent="0.2">
      <c r="D465"/>
      <c r="E465"/>
    </row>
    <row r="466" spans="4:5" x14ac:dyDescent="0.2">
      <c r="D466"/>
      <c r="E466"/>
    </row>
    <row r="467" spans="4:5" x14ac:dyDescent="0.2">
      <c r="D467"/>
      <c r="E467"/>
    </row>
    <row r="468" spans="4:5" x14ac:dyDescent="0.2">
      <c r="D468"/>
      <c r="E468"/>
    </row>
    <row r="469" spans="4:5" x14ac:dyDescent="0.2">
      <c r="D469"/>
      <c r="E469"/>
    </row>
    <row r="470" spans="4:5" x14ac:dyDescent="0.2">
      <c r="D470"/>
      <c r="E470"/>
    </row>
    <row r="471" spans="4:5" x14ac:dyDescent="0.2">
      <c r="D471"/>
      <c r="E471"/>
    </row>
    <row r="472" spans="4:5" x14ac:dyDescent="0.2">
      <c r="D472"/>
      <c r="E472"/>
    </row>
    <row r="473" spans="4:5" x14ac:dyDescent="0.2">
      <c r="D473"/>
      <c r="E473"/>
    </row>
    <row r="474" spans="4:5" x14ac:dyDescent="0.2">
      <c r="D474"/>
      <c r="E474"/>
    </row>
    <row r="475" spans="4:5" x14ac:dyDescent="0.2">
      <c r="D475"/>
      <c r="E475"/>
    </row>
    <row r="476" spans="4:5" x14ac:dyDescent="0.2">
      <c r="D476"/>
      <c r="E476"/>
    </row>
    <row r="477" spans="4:5" x14ac:dyDescent="0.2">
      <c r="D477"/>
      <c r="E477"/>
    </row>
    <row r="478" spans="4:5" x14ac:dyDescent="0.2">
      <c r="D478"/>
      <c r="E478"/>
    </row>
    <row r="479" spans="4:5" x14ac:dyDescent="0.2">
      <c r="D479"/>
      <c r="E479"/>
    </row>
    <row r="480" spans="4:5" x14ac:dyDescent="0.2">
      <c r="D480"/>
      <c r="E480"/>
    </row>
    <row r="481" spans="4:5" x14ac:dyDescent="0.2">
      <c r="D481"/>
      <c r="E481"/>
    </row>
    <row r="482" spans="4:5" x14ac:dyDescent="0.2">
      <c r="D482"/>
      <c r="E482"/>
    </row>
    <row r="483" spans="4:5" x14ac:dyDescent="0.2">
      <c r="D483"/>
      <c r="E483"/>
    </row>
    <row r="484" spans="4:5" x14ac:dyDescent="0.2">
      <c r="D484"/>
      <c r="E484"/>
    </row>
    <row r="485" spans="4:5" x14ac:dyDescent="0.2">
      <c r="D485"/>
      <c r="E485"/>
    </row>
    <row r="486" spans="4:5" x14ac:dyDescent="0.2">
      <c r="D486"/>
      <c r="E486"/>
    </row>
    <row r="487" spans="4:5" x14ac:dyDescent="0.2">
      <c r="D487"/>
      <c r="E487"/>
    </row>
    <row r="488" spans="4:5" x14ac:dyDescent="0.2">
      <c r="D488"/>
      <c r="E488"/>
    </row>
    <row r="489" spans="4:5" x14ac:dyDescent="0.2">
      <c r="D489"/>
      <c r="E489"/>
    </row>
    <row r="490" spans="4:5" x14ac:dyDescent="0.2">
      <c r="D490"/>
      <c r="E490"/>
    </row>
    <row r="491" spans="4:5" x14ac:dyDescent="0.2">
      <c r="D491"/>
      <c r="E491"/>
    </row>
    <row r="492" spans="4:5" x14ac:dyDescent="0.2">
      <c r="D492"/>
      <c r="E492"/>
    </row>
    <row r="493" spans="4:5" x14ac:dyDescent="0.2">
      <c r="D493"/>
      <c r="E493"/>
    </row>
    <row r="494" spans="4:5" x14ac:dyDescent="0.2">
      <c r="D494"/>
      <c r="E494"/>
    </row>
    <row r="495" spans="4:5" x14ac:dyDescent="0.2">
      <c r="D495"/>
      <c r="E495"/>
    </row>
    <row r="496" spans="4:5" x14ac:dyDescent="0.2">
      <c r="D496"/>
      <c r="E496"/>
    </row>
    <row r="497" spans="4:5" x14ac:dyDescent="0.2">
      <c r="D497"/>
      <c r="E497"/>
    </row>
    <row r="498" spans="4:5" x14ac:dyDescent="0.2">
      <c r="D498"/>
      <c r="E498"/>
    </row>
    <row r="499" spans="4:5" x14ac:dyDescent="0.2">
      <c r="D499"/>
      <c r="E499"/>
    </row>
    <row r="500" spans="4:5" x14ac:dyDescent="0.2">
      <c r="D500"/>
      <c r="E500"/>
    </row>
    <row r="501" spans="4:5" x14ac:dyDescent="0.2">
      <c r="D501"/>
      <c r="E501"/>
    </row>
    <row r="502" spans="4:5" x14ac:dyDescent="0.2">
      <c r="D502"/>
      <c r="E502"/>
    </row>
    <row r="503" spans="4:5" x14ac:dyDescent="0.2">
      <c r="D503"/>
      <c r="E503"/>
    </row>
    <row r="504" spans="4:5" x14ac:dyDescent="0.2">
      <c r="D504"/>
      <c r="E504"/>
    </row>
  </sheetData>
  <sortState xmlns:xlrd2="http://schemas.microsoft.com/office/spreadsheetml/2017/richdata2" ref="A4:MQ22">
    <sortCondition ref="BL4:BL22"/>
  </sortState>
  <phoneticPr fontId="20" type="noConversion"/>
  <pageMargins left="0.39370078740157483" right="0.39370078740157483" top="0.39370078740157483" bottom="0.39370078740157483" header="0.19685039370078741" footer="0.19685039370078741"/>
  <pageSetup paperSize="9" fitToHeight="5" orientation="landscape" horizontalDpi="1200" verticalDpi="1200" r:id="rId1"/>
  <headerFooter alignWithMargins="0">
    <oddHeader>&amp;LPCS-Challenge&amp;R&amp;A</oddHeader>
    <oddFooter>&amp;L&amp;F&amp;CSeite &amp;P von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>
    <pageSetUpPr fitToPage="1"/>
  </sheetPr>
  <dimension ref="A1:DP23"/>
  <sheetViews>
    <sheetView zoomScaleNormal="100" zoomScaleSheetLayoutView="100" workbookViewId="0">
      <selection activeCell="F14" sqref="F14:K14"/>
    </sheetView>
  </sheetViews>
  <sheetFormatPr baseColWidth="10" defaultColWidth="11.7109375" defaultRowHeight="12.75" x14ac:dyDescent="0.2"/>
  <cols>
    <col min="1" max="1" width="5.140625" customWidth="1"/>
    <col min="2" max="2" width="4.7109375" customWidth="1"/>
    <col min="3" max="3" width="5.140625" customWidth="1"/>
    <col min="4" max="4" width="6.28515625" customWidth="1"/>
    <col min="5" max="5" width="6.85546875" customWidth="1"/>
    <col min="6" max="6" width="10.7109375" customWidth="1"/>
    <col min="7" max="7" width="8.7109375" customWidth="1"/>
    <col min="8" max="8" width="19.28515625" customWidth="1"/>
    <col min="9" max="9" width="24.28515625" customWidth="1"/>
    <col min="10" max="10" width="18.28515625" customWidth="1"/>
    <col min="11" max="11" width="11.28515625" customWidth="1"/>
    <col min="12" max="12" width="4.7109375" customWidth="1"/>
    <col min="13" max="13" width="8.85546875" customWidth="1"/>
    <col min="14" max="14" width="9.28515625" customWidth="1"/>
    <col min="15" max="15" width="5" customWidth="1"/>
    <col min="16" max="16" width="4.7109375" customWidth="1"/>
    <col min="17" max="17" width="7.28515625" customWidth="1"/>
    <col min="18" max="18" width="5.28515625" customWidth="1"/>
    <col min="19" max="19" width="6" customWidth="1"/>
    <col min="20" max="20" width="7" customWidth="1"/>
    <col min="21" max="21" width="7.140625" customWidth="1"/>
    <col min="22" max="22" width="5.7109375" customWidth="1"/>
    <col min="23" max="23" width="6.28515625" customWidth="1"/>
    <col min="24" max="24" width="11.7109375" customWidth="1"/>
    <col min="25" max="26" width="6.28515625" customWidth="1"/>
    <col min="27" max="86" width="11.28515625" customWidth="1"/>
  </cols>
  <sheetData>
    <row r="1" spans="1:120" s="2" customFormat="1" x14ac:dyDescent="0.2">
      <c r="A1" s="7" t="s">
        <v>25</v>
      </c>
      <c r="B1" s="7"/>
      <c r="E1" s="3"/>
      <c r="F1" s="3"/>
      <c r="G1" s="130">
        <v>44402</v>
      </c>
      <c r="H1" s="13" t="s">
        <v>263</v>
      </c>
      <c r="J1" s="3">
        <f>COUNT(D2:D1531)</f>
        <v>20</v>
      </c>
      <c r="K1" s="3">
        <f>COUNT(E2:E1531)</f>
        <v>20</v>
      </c>
      <c r="M1" s="2" t="s">
        <v>62</v>
      </c>
    </row>
    <row r="2" spans="1:120" s="2" customFormat="1" x14ac:dyDescent="0.2">
      <c r="AA2" s="232" t="s">
        <v>306</v>
      </c>
      <c r="AB2" s="233" t="s">
        <v>307</v>
      </c>
      <c r="AC2" s="233" t="s">
        <v>308</v>
      </c>
      <c r="AD2" s="233" t="s">
        <v>309</v>
      </c>
      <c r="AE2" s="233" t="s">
        <v>310</v>
      </c>
      <c r="AF2" s="233" t="s">
        <v>356</v>
      </c>
      <c r="AG2" s="233" t="s">
        <v>276</v>
      </c>
      <c r="AH2" s="234" t="s">
        <v>311</v>
      </c>
      <c r="AI2" s="233" t="s">
        <v>312</v>
      </c>
      <c r="AJ2" s="233" t="s">
        <v>313</v>
      </c>
      <c r="AK2" s="233" t="s">
        <v>0</v>
      </c>
      <c r="AL2" s="234" t="s">
        <v>314</v>
      </c>
      <c r="AM2" s="234" t="s">
        <v>315</v>
      </c>
      <c r="AN2" s="234" t="s">
        <v>316</v>
      </c>
      <c r="AO2" s="234" t="s">
        <v>317</v>
      </c>
      <c r="AP2" s="234" t="s">
        <v>318</v>
      </c>
      <c r="AQ2" s="234" t="s">
        <v>319</v>
      </c>
      <c r="AR2" s="234" t="s">
        <v>320</v>
      </c>
      <c r="AS2" s="234" t="s">
        <v>321</v>
      </c>
      <c r="AT2" s="234" t="s">
        <v>322</v>
      </c>
      <c r="AU2" s="234" t="s">
        <v>323</v>
      </c>
      <c r="AV2" s="234" t="s">
        <v>1</v>
      </c>
      <c r="AW2" s="234" t="s">
        <v>357</v>
      </c>
      <c r="AX2" s="234" t="s">
        <v>324</v>
      </c>
      <c r="AY2" s="235" t="s">
        <v>325</v>
      </c>
      <c r="AZ2" s="235" t="s">
        <v>326</v>
      </c>
      <c r="BA2" s="235" t="s">
        <v>327</v>
      </c>
      <c r="BB2" s="235" t="s">
        <v>328</v>
      </c>
      <c r="BC2" s="235" t="s">
        <v>329</v>
      </c>
      <c r="BD2" s="235" t="s">
        <v>330</v>
      </c>
      <c r="BE2" s="235" t="s">
        <v>331</v>
      </c>
      <c r="BF2" s="235" t="s">
        <v>332</v>
      </c>
      <c r="BG2" s="235" t="s">
        <v>333</v>
      </c>
      <c r="BH2" s="235" t="s">
        <v>334</v>
      </c>
      <c r="BI2" s="235" t="s">
        <v>335</v>
      </c>
      <c r="BJ2" s="235" t="s">
        <v>336</v>
      </c>
      <c r="BK2" s="235" t="s">
        <v>337</v>
      </c>
      <c r="BL2" s="235" t="s">
        <v>338</v>
      </c>
      <c r="BM2" s="235" t="s">
        <v>339</v>
      </c>
      <c r="BN2" s="235" t="s">
        <v>340</v>
      </c>
      <c r="BO2" s="235" t="s">
        <v>341</v>
      </c>
      <c r="BP2" s="235" t="s">
        <v>342</v>
      </c>
      <c r="BQ2" s="235" t="s">
        <v>343</v>
      </c>
      <c r="BR2" s="235" t="s">
        <v>344</v>
      </c>
      <c r="BS2" s="235" t="s">
        <v>345</v>
      </c>
      <c r="BT2" s="235" t="s">
        <v>346</v>
      </c>
      <c r="BU2" s="235" t="s">
        <v>347</v>
      </c>
      <c r="BV2" s="235" t="s">
        <v>348</v>
      </c>
      <c r="BW2" s="235" t="s">
        <v>349</v>
      </c>
      <c r="BX2" s="235" t="s">
        <v>350</v>
      </c>
      <c r="BY2" s="235" t="s">
        <v>351</v>
      </c>
      <c r="BZ2" s="235" t="s">
        <v>352</v>
      </c>
      <c r="CA2" s="235" t="s">
        <v>353</v>
      </c>
      <c r="CB2" s="235" t="s">
        <v>354</v>
      </c>
      <c r="CC2" s="235" t="s">
        <v>358</v>
      </c>
      <c r="CD2" s="235" t="s">
        <v>359</v>
      </c>
      <c r="CE2" s="235" t="s">
        <v>360</v>
      </c>
      <c r="CF2" s="235" t="s">
        <v>361</v>
      </c>
      <c r="CG2" s="235" t="s">
        <v>362</v>
      </c>
      <c r="CH2" s="235" t="s">
        <v>363</v>
      </c>
    </row>
    <row r="3" spans="1:120" s="2" customFormat="1" ht="51" x14ac:dyDescent="0.25">
      <c r="A3" s="55" t="s">
        <v>29</v>
      </c>
      <c r="B3" s="55" t="s">
        <v>28</v>
      </c>
      <c r="C3" s="55" t="s">
        <v>69</v>
      </c>
      <c r="D3" s="55" t="s">
        <v>55</v>
      </c>
      <c r="E3" s="55" t="s">
        <v>95</v>
      </c>
      <c r="F3" s="56" t="s">
        <v>94</v>
      </c>
      <c r="G3" s="56" t="s">
        <v>119</v>
      </c>
      <c r="H3" s="56" t="s">
        <v>56</v>
      </c>
      <c r="I3" s="56" t="s">
        <v>63</v>
      </c>
      <c r="J3" s="56" t="s">
        <v>355</v>
      </c>
      <c r="K3" s="57" t="s">
        <v>57</v>
      </c>
      <c r="L3" s="55" t="s">
        <v>96</v>
      </c>
      <c r="M3" s="53" t="s">
        <v>657</v>
      </c>
      <c r="N3" s="53" t="s">
        <v>80</v>
      </c>
      <c r="O3" s="55" t="s">
        <v>97</v>
      </c>
      <c r="P3" s="55" t="s">
        <v>98</v>
      </c>
      <c r="Q3" s="55" t="s">
        <v>53</v>
      </c>
      <c r="R3" s="55" t="s">
        <v>60</v>
      </c>
      <c r="S3" s="55" t="s">
        <v>120</v>
      </c>
      <c r="T3" s="55" t="s">
        <v>61</v>
      </c>
      <c r="U3" s="55" t="s">
        <v>121</v>
      </c>
      <c r="V3" s="55" t="s">
        <v>122</v>
      </c>
      <c r="W3" s="55" t="s">
        <v>123</v>
      </c>
      <c r="X3" s="55"/>
      <c r="Y3" s="55"/>
      <c r="Z3" s="55"/>
      <c r="AA3" s="311" t="s">
        <v>271</v>
      </c>
      <c r="AB3" s="311" t="s">
        <v>272</v>
      </c>
      <c r="AC3" s="311" t="s">
        <v>273</v>
      </c>
      <c r="AD3" s="311" t="s">
        <v>274</v>
      </c>
      <c r="AE3" s="311" t="s">
        <v>275</v>
      </c>
      <c r="AF3" s="311" t="s">
        <v>276</v>
      </c>
      <c r="AG3" s="311" t="s">
        <v>277</v>
      </c>
      <c r="AH3" s="311" t="s">
        <v>477</v>
      </c>
      <c r="AI3" s="311" t="s">
        <v>476</v>
      </c>
      <c r="AJ3" s="311" t="s">
        <v>279</v>
      </c>
      <c r="AK3" s="311" t="s">
        <v>376</v>
      </c>
      <c r="AL3" s="311" t="s">
        <v>515</v>
      </c>
      <c r="AM3" s="311" t="s">
        <v>280</v>
      </c>
      <c r="AN3" s="311" t="s">
        <v>478</v>
      </c>
      <c r="AO3" s="311" t="s">
        <v>285</v>
      </c>
      <c r="AP3" s="311" t="s">
        <v>839</v>
      </c>
      <c r="AQ3" s="311" t="s">
        <v>377</v>
      </c>
      <c r="AR3" s="311" t="s">
        <v>379</v>
      </c>
      <c r="AS3" s="311" t="s">
        <v>281</v>
      </c>
      <c r="AT3" s="311" t="s">
        <v>570</v>
      </c>
      <c r="AU3" s="311" t="s">
        <v>282</v>
      </c>
      <c r="AV3" s="311" t="s">
        <v>380</v>
      </c>
      <c r="AW3" s="311" t="s">
        <v>283</v>
      </c>
      <c r="AX3" s="311" t="s">
        <v>37</v>
      </c>
      <c r="AY3" s="311" t="s">
        <v>406</v>
      </c>
      <c r="AZ3" s="311" t="s">
        <v>284</v>
      </c>
      <c r="BA3" s="311" t="s">
        <v>479</v>
      </c>
      <c r="BB3" s="311" t="s">
        <v>840</v>
      </c>
      <c r="BC3" s="311" t="s">
        <v>286</v>
      </c>
      <c r="BD3" s="311" t="s">
        <v>287</v>
      </c>
      <c r="BE3" s="311" t="s">
        <v>480</v>
      </c>
      <c r="BF3" s="311" t="s">
        <v>481</v>
      </c>
      <c r="BG3" s="311" t="s">
        <v>382</v>
      </c>
      <c r="BH3" s="311" t="s">
        <v>482</v>
      </c>
      <c r="BI3" s="311" t="s">
        <v>483</v>
      </c>
      <c r="BJ3" s="311" t="s">
        <v>546</v>
      </c>
      <c r="BK3" s="311" t="s">
        <v>484</v>
      </c>
      <c r="BL3" s="311" t="s">
        <v>485</v>
      </c>
      <c r="BM3" s="311" t="s">
        <v>486</v>
      </c>
      <c r="BN3" s="311" t="s">
        <v>487</v>
      </c>
      <c r="BO3" s="311" t="s">
        <v>488</v>
      </c>
      <c r="BP3" s="311" t="s">
        <v>489</v>
      </c>
      <c r="BQ3" s="311" t="s">
        <v>490</v>
      </c>
      <c r="BR3" s="311" t="s">
        <v>491</v>
      </c>
      <c r="BS3" s="311" t="s">
        <v>492</v>
      </c>
      <c r="BT3" s="311" t="s">
        <v>493</v>
      </c>
      <c r="BU3" s="311" t="s">
        <v>494</v>
      </c>
      <c r="BV3" s="311" t="s">
        <v>495</v>
      </c>
      <c r="BW3" s="311" t="s">
        <v>496</v>
      </c>
      <c r="BX3" s="311" t="s">
        <v>497</v>
      </c>
      <c r="BY3" s="311" t="s">
        <v>498</v>
      </c>
      <c r="BZ3" s="311" t="s">
        <v>499</v>
      </c>
      <c r="CA3" s="311" t="s">
        <v>500</v>
      </c>
      <c r="CB3" s="311" t="s">
        <v>501</v>
      </c>
      <c r="CC3" s="311" t="s">
        <v>502</v>
      </c>
      <c r="CD3" s="311" t="s">
        <v>503</v>
      </c>
      <c r="CE3" s="311" t="s">
        <v>504</v>
      </c>
      <c r="CF3" s="311" t="s">
        <v>505</v>
      </c>
      <c r="CG3" s="311" t="s">
        <v>506</v>
      </c>
      <c r="CH3" s="311" t="s">
        <v>507</v>
      </c>
      <c r="CI3" s="311" t="s">
        <v>508</v>
      </c>
      <c r="CJ3" s="311" t="s">
        <v>509</v>
      </c>
      <c r="CK3" s="311" t="s">
        <v>510</v>
      </c>
      <c r="CL3" s="311" t="s">
        <v>511</v>
      </c>
      <c r="CM3" s="312" t="s">
        <v>516</v>
      </c>
      <c r="CN3" s="368" t="s">
        <v>525</v>
      </c>
    </row>
    <row r="4" spans="1:120" s="2" customFormat="1" x14ac:dyDescent="0.2">
      <c r="A4" s="278">
        <f>AE4</f>
        <v>1</v>
      </c>
      <c r="B4" s="278">
        <f>AF4</f>
        <v>1</v>
      </c>
      <c r="C4" s="278">
        <f>AA4</f>
        <v>34</v>
      </c>
      <c r="D4" s="278">
        <f>IF(AO4="F",6,AC4)</f>
        <v>2</v>
      </c>
      <c r="E4" s="278">
        <f t="shared" ref="E4" si="0">AC4</f>
        <v>2</v>
      </c>
      <c r="F4" s="408" t="str">
        <f>IF(AY4="","Gast "&amp;H4,AY4)</f>
        <v>CI28230</v>
      </c>
      <c r="G4" s="408" t="str">
        <f>IF(LEN(BD4)&gt;0,BD4,"")</f>
        <v>Michelin</v>
      </c>
      <c r="H4" s="408" t="str">
        <f>AU4&amp;" "&amp;AS4</f>
        <v>Herz Rocco</v>
      </c>
      <c r="I4" s="408" t="str">
        <f>IF(LEN(AX4)&gt;0,AX4,"Gast")</f>
        <v>PC Isartal-München</v>
      </c>
      <c r="J4" s="278" t="str">
        <f t="shared" ref="J4" si="1">AY4</f>
        <v>CI28230</v>
      </c>
      <c r="K4" s="257" t="str">
        <f>BC4</f>
        <v>Cayman GT4</v>
      </c>
      <c r="L4" s="414" t="str">
        <f>AH4</f>
        <v>21</v>
      </c>
      <c r="M4" s="256" t="str">
        <f>BG4</f>
        <v>2:24.995</v>
      </c>
      <c r="N4" s="414"/>
      <c r="O4" s="414"/>
      <c r="P4" s="414"/>
      <c r="Q4" s="262">
        <f t="shared" ref="Q4" si="2">AK4</f>
        <v>17</v>
      </c>
      <c r="R4">
        <f>VLOOKUP(A4,Grunddaten!$H$7:$I$56,2)</f>
        <v>100</v>
      </c>
      <c r="S4" s="430">
        <f t="shared" ref="S4" si="3">COUNTIF(E$4:E$8013,"="&amp;TEXT(E4,"0"))</f>
        <v>5</v>
      </c>
      <c r="T4" s="430">
        <v>0</v>
      </c>
      <c r="U4" s="414">
        <f t="shared" ref="U4" si="4">R4+T4</f>
        <v>100</v>
      </c>
      <c r="V4" s="414" t="str">
        <f t="shared" ref="V4" si="5">IF(D4=6,U4,"")</f>
        <v/>
      </c>
      <c r="W4" s="414">
        <f t="shared" ref="W4" si="6">IF(G4="Michelin",U4,0)</f>
        <v>100</v>
      </c>
      <c r="X4" s="98"/>
      <c r="Y4" s="98"/>
      <c r="Z4"/>
      <c r="AA4" s="392">
        <v>34</v>
      </c>
      <c r="AB4" s="393" t="s">
        <v>1646</v>
      </c>
      <c r="AC4" s="392">
        <v>2</v>
      </c>
      <c r="AD4" s="393" t="s">
        <v>2704</v>
      </c>
      <c r="AE4" s="392">
        <v>1</v>
      </c>
      <c r="AF4" s="392">
        <v>1</v>
      </c>
      <c r="AG4" s="393" t="s">
        <v>1281</v>
      </c>
      <c r="AH4" s="393" t="s">
        <v>2705</v>
      </c>
      <c r="AI4" s="393" t="s">
        <v>512</v>
      </c>
      <c r="AJ4" s="393" t="s">
        <v>513</v>
      </c>
      <c r="AK4" s="392">
        <v>17</v>
      </c>
      <c r="AL4" s="392">
        <v>0</v>
      </c>
      <c r="AM4" s="393" t="s">
        <v>648</v>
      </c>
      <c r="AN4" s="393"/>
      <c r="AO4" s="393" t="s">
        <v>305</v>
      </c>
      <c r="AP4" s="392">
        <v>0</v>
      </c>
      <c r="AQ4" s="393" t="s">
        <v>648</v>
      </c>
      <c r="AR4" s="392">
        <v>1</v>
      </c>
      <c r="AS4" s="393" t="s">
        <v>649</v>
      </c>
      <c r="AT4" s="393" t="s">
        <v>636</v>
      </c>
      <c r="AU4" s="393" t="s">
        <v>650</v>
      </c>
      <c r="AV4" s="392">
        <v>1</v>
      </c>
      <c r="AW4" s="393" t="s">
        <v>651</v>
      </c>
      <c r="AX4" s="393" t="s">
        <v>610</v>
      </c>
      <c r="AY4" s="393" t="s">
        <v>652</v>
      </c>
      <c r="AZ4" s="393" t="s">
        <v>653</v>
      </c>
      <c r="BA4" s="393" t="s">
        <v>305</v>
      </c>
      <c r="BB4" s="392">
        <v>0</v>
      </c>
      <c r="BC4" s="393" t="s">
        <v>568</v>
      </c>
      <c r="BD4" s="393" t="s">
        <v>81</v>
      </c>
      <c r="BE4" s="393" t="s">
        <v>2706</v>
      </c>
      <c r="BF4" s="393" t="s">
        <v>2707</v>
      </c>
      <c r="BG4" s="393" t="s">
        <v>1268</v>
      </c>
      <c r="BH4" s="393" t="s">
        <v>2708</v>
      </c>
      <c r="BI4" s="394" t="s">
        <v>2709</v>
      </c>
      <c r="BJ4" s="393"/>
      <c r="BK4" s="393" t="s">
        <v>2710</v>
      </c>
      <c r="BL4" s="393" t="s">
        <v>1268</v>
      </c>
      <c r="BM4" s="393" t="s">
        <v>2711</v>
      </c>
      <c r="BN4" s="393" t="s">
        <v>2712</v>
      </c>
      <c r="BO4" s="393" t="s">
        <v>2713</v>
      </c>
      <c r="BP4" s="393" t="s">
        <v>2706</v>
      </c>
      <c r="BQ4" s="393" t="s">
        <v>2714</v>
      </c>
      <c r="BR4" s="393" t="s">
        <v>2715</v>
      </c>
      <c r="BS4" s="393" t="s">
        <v>2716</v>
      </c>
      <c r="BT4" s="393" t="s">
        <v>2717</v>
      </c>
      <c r="BU4" s="393" t="s">
        <v>2718</v>
      </c>
      <c r="BV4" s="393" t="s">
        <v>2719</v>
      </c>
      <c r="BW4" s="393" t="s">
        <v>2720</v>
      </c>
      <c r="BX4" s="393" t="s">
        <v>2721</v>
      </c>
      <c r="BY4" s="393" t="s">
        <v>2722</v>
      </c>
      <c r="BZ4" s="393" t="s">
        <v>2723</v>
      </c>
      <c r="CA4" s="393" t="s">
        <v>2724</v>
      </c>
      <c r="CB4" s="393" t="s">
        <v>2725</v>
      </c>
      <c r="CC4" s="393" t="s">
        <v>2726</v>
      </c>
      <c r="CD4" s="393" t="s">
        <v>2727</v>
      </c>
      <c r="CE4" s="393" t="s">
        <v>2728</v>
      </c>
      <c r="CF4" s="393"/>
      <c r="CG4" s="393"/>
      <c r="CH4" s="393"/>
      <c r="CI4" s="393"/>
      <c r="CJ4" s="393"/>
      <c r="CK4" s="393"/>
      <c r="CL4" s="393"/>
      <c r="CM4" s="395"/>
      <c r="CN4" s="395"/>
      <c r="CO4"/>
      <c r="CP4"/>
      <c r="CQ4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</row>
    <row r="5" spans="1:120" x14ac:dyDescent="0.2">
      <c r="A5" s="278">
        <f t="shared" ref="A5:A23" si="7">AE5</f>
        <v>2</v>
      </c>
      <c r="B5" s="278">
        <f t="shared" ref="B5:B23" si="8">AF5</f>
        <v>1</v>
      </c>
      <c r="C5" s="278">
        <f t="shared" ref="C5:C23" si="9">AA5</f>
        <v>4</v>
      </c>
      <c r="D5" s="278">
        <f t="shared" ref="D5:D23" si="10">IF(AO5="F",6,AC5)</f>
        <v>1</v>
      </c>
      <c r="E5" s="278">
        <f t="shared" ref="E5:E23" si="11">AC5</f>
        <v>1</v>
      </c>
      <c r="F5" s="408" t="str">
        <f t="shared" ref="F5:F23" si="12">IF(AY5="","Gast "&amp;H5,AY5)</f>
        <v>CM96115</v>
      </c>
      <c r="G5" s="408" t="str">
        <f t="shared" ref="G5:G23" si="13">IF(LEN(BD5)&gt;0,BD5,"")</f>
        <v>Michelin</v>
      </c>
      <c r="H5" s="408" t="str">
        <f t="shared" ref="H5:H23" si="14">AU5&amp;" "&amp;AS5</f>
        <v>Volke Andreas</v>
      </c>
      <c r="I5" s="408" t="str">
        <f t="shared" ref="I5:I23" si="15">IF(LEN(AX5)&gt;0,AX5,"Gast")</f>
        <v>PC Möhnesee</v>
      </c>
      <c r="J5" s="278" t="str">
        <f t="shared" ref="J5:J23" si="16">AY5</f>
        <v>CM96115</v>
      </c>
      <c r="K5" s="257" t="str">
        <f t="shared" ref="K5:K23" si="17">BC5</f>
        <v>944 Coupe</v>
      </c>
      <c r="L5" s="414" t="str">
        <f t="shared" ref="L5:L23" si="18">AH5</f>
        <v>20</v>
      </c>
      <c r="M5" s="256" t="str">
        <f t="shared" ref="M5:M23" si="19">BG5</f>
        <v>2:31.681</v>
      </c>
      <c r="N5" s="414"/>
      <c r="O5" s="414"/>
      <c r="P5" s="414"/>
      <c r="Q5" s="262">
        <f t="shared" ref="Q5:Q23" si="20">AK5</f>
        <v>22</v>
      </c>
      <c r="R5">
        <f>VLOOKUP(A5,Grunddaten!$H$7:$I$56,2)</f>
        <v>85</v>
      </c>
      <c r="S5" s="430">
        <f t="shared" ref="S5:S23" si="21">COUNTIF(E$4:E$8013,"="&amp;TEXT(E5,"0"))</f>
        <v>7</v>
      </c>
      <c r="T5" s="430">
        <v>0</v>
      </c>
      <c r="U5" s="414">
        <f t="shared" ref="U5:U23" si="22">R5+T5</f>
        <v>85</v>
      </c>
      <c r="V5" s="414" t="str">
        <f t="shared" ref="V5:V23" si="23">IF(D5=6,U5,"")</f>
        <v/>
      </c>
      <c r="W5" s="414">
        <f t="shared" ref="W5:W23" si="24">IF(G5="Michelin",U5,0)</f>
        <v>85</v>
      </c>
      <c r="AA5" s="396">
        <v>4</v>
      </c>
      <c r="AB5" s="397" t="s">
        <v>1646</v>
      </c>
      <c r="AC5" s="396">
        <v>1</v>
      </c>
      <c r="AD5" s="397" t="s">
        <v>2729</v>
      </c>
      <c r="AE5" s="396">
        <v>2</v>
      </c>
      <c r="AF5" s="396">
        <v>1</v>
      </c>
      <c r="AG5" s="397" t="s">
        <v>1281</v>
      </c>
      <c r="AH5" s="397" t="s">
        <v>2730</v>
      </c>
      <c r="AI5" s="397" t="s">
        <v>512</v>
      </c>
      <c r="AJ5" s="397" t="s">
        <v>513</v>
      </c>
      <c r="AK5" s="396">
        <v>22</v>
      </c>
      <c r="AL5" s="396">
        <v>0</v>
      </c>
      <c r="AM5" s="397" t="s">
        <v>1628</v>
      </c>
      <c r="AN5" s="397"/>
      <c r="AO5" s="397" t="s">
        <v>305</v>
      </c>
      <c r="AP5" s="396">
        <v>0</v>
      </c>
      <c r="AQ5" s="397" t="s">
        <v>1628</v>
      </c>
      <c r="AR5" s="396">
        <v>1</v>
      </c>
      <c r="AS5" s="397" t="s">
        <v>1283</v>
      </c>
      <c r="AT5" s="397"/>
      <c r="AU5" s="397" t="s">
        <v>1629</v>
      </c>
      <c r="AV5" s="396">
        <v>1</v>
      </c>
      <c r="AW5" s="397" t="s">
        <v>1630</v>
      </c>
      <c r="AX5" s="397" t="s">
        <v>594</v>
      </c>
      <c r="AY5" s="397" t="s">
        <v>595</v>
      </c>
      <c r="AZ5" s="397" t="s">
        <v>877</v>
      </c>
      <c r="BA5" s="397" t="s">
        <v>305</v>
      </c>
      <c r="BB5" s="396">
        <v>0</v>
      </c>
      <c r="BC5" s="397" t="s">
        <v>567</v>
      </c>
      <c r="BD5" s="397" t="s">
        <v>81</v>
      </c>
      <c r="BE5" s="397" t="s">
        <v>2731</v>
      </c>
      <c r="BF5" s="397" t="s">
        <v>2079</v>
      </c>
      <c r="BG5" s="397" t="s">
        <v>2732</v>
      </c>
      <c r="BH5" s="397" t="s">
        <v>2733</v>
      </c>
      <c r="BI5" s="402" t="s">
        <v>2734</v>
      </c>
      <c r="BJ5" s="397"/>
      <c r="BK5" s="397" t="s">
        <v>2735</v>
      </c>
      <c r="BL5" s="397" t="s">
        <v>2732</v>
      </c>
      <c r="BM5" s="397" t="s">
        <v>2736</v>
      </c>
      <c r="BN5" s="397" t="s">
        <v>2737</v>
      </c>
      <c r="BO5" s="397" t="s">
        <v>2738</v>
      </c>
      <c r="BP5" s="397" t="s">
        <v>2739</v>
      </c>
      <c r="BQ5" s="397" t="s">
        <v>2740</v>
      </c>
      <c r="BR5" s="397" t="s">
        <v>2741</v>
      </c>
      <c r="BS5" s="397" t="s">
        <v>2731</v>
      </c>
      <c r="BT5" s="397" t="s">
        <v>2742</v>
      </c>
      <c r="BU5" s="397" t="s">
        <v>2743</v>
      </c>
      <c r="BV5" s="397" t="s">
        <v>2744</v>
      </c>
      <c r="BW5" s="397" t="s">
        <v>2745</v>
      </c>
      <c r="BX5" s="397" t="s">
        <v>2746</v>
      </c>
      <c r="BY5" s="397" t="s">
        <v>2747</v>
      </c>
      <c r="BZ5" s="397" t="s">
        <v>2748</v>
      </c>
      <c r="CA5" s="397" t="s">
        <v>2749</v>
      </c>
      <c r="CB5" s="397" t="s">
        <v>2750</v>
      </c>
      <c r="CC5" s="397" t="s">
        <v>2751</v>
      </c>
      <c r="CD5" s="397" t="s">
        <v>2752</v>
      </c>
      <c r="CE5" s="397"/>
      <c r="CF5" s="397"/>
      <c r="CG5" s="397"/>
      <c r="CH5" s="397"/>
      <c r="CI5" s="397"/>
      <c r="CJ5" s="397"/>
      <c r="CK5" s="397"/>
      <c r="CL5" s="397"/>
      <c r="CM5" s="403"/>
    </row>
    <row r="6" spans="1:120" x14ac:dyDescent="0.2">
      <c r="A6" s="278">
        <f t="shared" si="7"/>
        <v>3</v>
      </c>
      <c r="B6" s="278">
        <f t="shared" si="8"/>
        <v>2</v>
      </c>
      <c r="C6" s="278">
        <f t="shared" si="9"/>
        <v>33</v>
      </c>
      <c r="D6" s="278">
        <f t="shared" si="10"/>
        <v>2</v>
      </c>
      <c r="E6" s="278">
        <f t="shared" si="11"/>
        <v>2</v>
      </c>
      <c r="F6" s="408" t="str">
        <f t="shared" si="12"/>
        <v>CR53349</v>
      </c>
      <c r="G6" s="408" t="str">
        <f t="shared" si="13"/>
        <v>Michelin</v>
      </c>
      <c r="H6" s="408" t="str">
        <f t="shared" si="14"/>
        <v>Friedrich Andreas</v>
      </c>
      <c r="I6" s="408" t="str">
        <f t="shared" si="15"/>
        <v>PC Rhein-Main</v>
      </c>
      <c r="J6" s="278" t="str">
        <f t="shared" si="16"/>
        <v>CR53349</v>
      </c>
      <c r="K6" s="257" t="str">
        <f t="shared" si="17"/>
        <v>997 S</v>
      </c>
      <c r="L6" s="414" t="str">
        <f t="shared" si="18"/>
        <v>22</v>
      </c>
      <c r="M6" s="256" t="str">
        <f t="shared" si="19"/>
        <v>2:26.645</v>
      </c>
      <c r="N6" s="414"/>
      <c r="O6" s="414"/>
      <c r="P6" s="414"/>
      <c r="Q6" s="262">
        <f t="shared" si="20"/>
        <v>53</v>
      </c>
      <c r="R6">
        <f>VLOOKUP(A6,Grunddaten!$H$7:$I$56,2)</f>
        <v>75</v>
      </c>
      <c r="S6" s="430">
        <f t="shared" si="21"/>
        <v>5</v>
      </c>
      <c r="T6" s="430">
        <v>0</v>
      </c>
      <c r="U6" s="414">
        <f t="shared" si="22"/>
        <v>75</v>
      </c>
      <c r="V6" s="414" t="str">
        <f t="shared" si="23"/>
        <v/>
      </c>
      <c r="W6" s="414">
        <f t="shared" si="24"/>
        <v>75</v>
      </c>
      <c r="AA6" s="392">
        <v>33</v>
      </c>
      <c r="AB6" s="393" t="s">
        <v>1646</v>
      </c>
      <c r="AC6" s="392">
        <v>2</v>
      </c>
      <c r="AD6" s="393" t="s">
        <v>2704</v>
      </c>
      <c r="AE6" s="392">
        <v>3</v>
      </c>
      <c r="AF6" s="392">
        <v>2</v>
      </c>
      <c r="AG6" s="393" t="s">
        <v>1281</v>
      </c>
      <c r="AH6" s="393" t="s">
        <v>843</v>
      </c>
      <c r="AI6" s="393" t="s">
        <v>512</v>
      </c>
      <c r="AJ6" s="393" t="s">
        <v>513</v>
      </c>
      <c r="AK6" s="392">
        <v>53</v>
      </c>
      <c r="AL6" s="392">
        <v>0</v>
      </c>
      <c r="AM6" s="393" t="s">
        <v>1282</v>
      </c>
      <c r="AN6" s="393"/>
      <c r="AO6" s="393" t="s">
        <v>305</v>
      </c>
      <c r="AP6" s="392">
        <v>0</v>
      </c>
      <c r="AQ6" s="393" t="s">
        <v>1282</v>
      </c>
      <c r="AR6" s="392">
        <v>1</v>
      </c>
      <c r="AS6" s="393" t="s">
        <v>1283</v>
      </c>
      <c r="AT6" s="393"/>
      <c r="AU6" s="393" t="s">
        <v>1284</v>
      </c>
      <c r="AV6" s="392">
        <v>1</v>
      </c>
      <c r="AW6" s="393" t="s">
        <v>1285</v>
      </c>
      <c r="AX6" s="393" t="s">
        <v>569</v>
      </c>
      <c r="AY6" s="393" t="s">
        <v>833</v>
      </c>
      <c r="AZ6" s="393" t="s">
        <v>835</v>
      </c>
      <c r="BA6" s="393" t="s">
        <v>305</v>
      </c>
      <c r="BB6" s="392">
        <v>0</v>
      </c>
      <c r="BC6" s="393" t="s">
        <v>837</v>
      </c>
      <c r="BD6" s="393" t="s">
        <v>81</v>
      </c>
      <c r="BE6" s="393" t="s">
        <v>2753</v>
      </c>
      <c r="BF6" s="393" t="s">
        <v>843</v>
      </c>
      <c r="BG6" s="393" t="s">
        <v>2754</v>
      </c>
      <c r="BH6" s="393" t="s">
        <v>2755</v>
      </c>
      <c r="BI6" s="394" t="s">
        <v>2756</v>
      </c>
      <c r="BJ6" s="393"/>
      <c r="BK6" s="393" t="s">
        <v>2757</v>
      </c>
      <c r="BL6" s="393" t="s">
        <v>2754</v>
      </c>
      <c r="BM6" s="393" t="s">
        <v>2758</v>
      </c>
      <c r="BN6" s="393" t="s">
        <v>2759</v>
      </c>
      <c r="BO6" s="393" t="s">
        <v>2760</v>
      </c>
      <c r="BP6" s="393" t="s">
        <v>2761</v>
      </c>
      <c r="BQ6" s="393" t="s">
        <v>2762</v>
      </c>
      <c r="BR6" s="393" t="s">
        <v>2763</v>
      </c>
      <c r="BS6" s="393" t="s">
        <v>2764</v>
      </c>
      <c r="BT6" s="393" t="s">
        <v>2765</v>
      </c>
      <c r="BU6" s="393" t="s">
        <v>2766</v>
      </c>
      <c r="BV6" s="393" t="s">
        <v>2767</v>
      </c>
      <c r="BW6" s="393" t="s">
        <v>2768</v>
      </c>
      <c r="BX6" s="393" t="s">
        <v>2769</v>
      </c>
      <c r="BY6" s="393" t="s">
        <v>2770</v>
      </c>
      <c r="BZ6" s="393" t="s">
        <v>2771</v>
      </c>
      <c r="CA6" s="393" t="s">
        <v>2772</v>
      </c>
      <c r="CB6" s="393" t="s">
        <v>2773</v>
      </c>
      <c r="CC6" s="393" t="s">
        <v>2774</v>
      </c>
      <c r="CD6" s="393" t="s">
        <v>2775</v>
      </c>
      <c r="CE6" s="393" t="s">
        <v>2776</v>
      </c>
      <c r="CF6" s="393" t="s">
        <v>2753</v>
      </c>
      <c r="CG6" s="393"/>
      <c r="CH6" s="393"/>
      <c r="CI6" s="393"/>
      <c r="CJ6" s="393"/>
      <c r="CK6" s="393"/>
      <c r="CL6" s="393"/>
      <c r="CM6" s="395"/>
    </row>
    <row r="7" spans="1:120" x14ac:dyDescent="0.2">
      <c r="A7" s="278">
        <f t="shared" si="7"/>
        <v>4</v>
      </c>
      <c r="B7" s="278">
        <f t="shared" si="8"/>
        <v>3</v>
      </c>
      <c r="C7" s="278">
        <f t="shared" si="9"/>
        <v>39</v>
      </c>
      <c r="D7" s="278">
        <f t="shared" si="10"/>
        <v>2</v>
      </c>
      <c r="E7" s="278">
        <f t="shared" si="11"/>
        <v>2</v>
      </c>
      <c r="F7" s="408" t="str">
        <f t="shared" si="12"/>
        <v>CA02094</v>
      </c>
      <c r="G7" s="408" t="str">
        <f t="shared" si="13"/>
        <v>Michelin</v>
      </c>
      <c r="H7" s="408" t="str">
        <f t="shared" si="14"/>
        <v>Rudig-Mummert Michael</v>
      </c>
      <c r="I7" s="408" t="str">
        <f t="shared" si="15"/>
        <v>PC Allgäu</v>
      </c>
      <c r="J7" s="278" t="str">
        <f t="shared" si="16"/>
        <v>CA02094</v>
      </c>
      <c r="K7" s="257" t="str">
        <f t="shared" si="17"/>
        <v>Cayman GT4</v>
      </c>
      <c r="L7" s="414" t="str">
        <f t="shared" si="18"/>
        <v>20</v>
      </c>
      <c r="M7" s="256" t="str">
        <f t="shared" si="19"/>
        <v>2:23.380</v>
      </c>
      <c r="N7" s="414"/>
      <c r="O7" s="414"/>
      <c r="P7" s="414"/>
      <c r="Q7" s="262">
        <f t="shared" si="20"/>
        <v>70</v>
      </c>
      <c r="R7">
        <f>VLOOKUP(A7,Grunddaten!$H$7:$I$56,2)</f>
        <v>65</v>
      </c>
      <c r="S7" s="430">
        <f t="shared" si="21"/>
        <v>5</v>
      </c>
      <c r="T7" s="430">
        <v>0</v>
      </c>
      <c r="U7" s="414">
        <f t="shared" si="22"/>
        <v>65</v>
      </c>
      <c r="V7" s="414" t="str">
        <f t="shared" si="23"/>
        <v/>
      </c>
      <c r="W7" s="414">
        <f t="shared" si="24"/>
        <v>65</v>
      </c>
      <c r="AA7" s="396">
        <v>39</v>
      </c>
      <c r="AB7" s="397" t="s">
        <v>1646</v>
      </c>
      <c r="AC7" s="396">
        <v>2</v>
      </c>
      <c r="AD7" s="397" t="s">
        <v>2704</v>
      </c>
      <c r="AE7" s="396">
        <v>4</v>
      </c>
      <c r="AF7" s="396">
        <v>3</v>
      </c>
      <c r="AG7" s="397" t="s">
        <v>1281</v>
      </c>
      <c r="AH7" s="397" t="s">
        <v>2730</v>
      </c>
      <c r="AI7" s="397" t="s">
        <v>512</v>
      </c>
      <c r="AJ7" s="397" t="s">
        <v>513</v>
      </c>
      <c r="AK7" s="396">
        <v>70</v>
      </c>
      <c r="AL7" s="396">
        <v>0</v>
      </c>
      <c r="AM7" s="397" t="s">
        <v>872</v>
      </c>
      <c r="AN7" s="397"/>
      <c r="AO7" s="397" t="s">
        <v>305</v>
      </c>
      <c r="AP7" s="396">
        <v>0</v>
      </c>
      <c r="AQ7" s="397" t="s">
        <v>872</v>
      </c>
      <c r="AR7" s="396">
        <v>1</v>
      </c>
      <c r="AS7" s="397" t="s">
        <v>873</v>
      </c>
      <c r="AT7" s="397"/>
      <c r="AU7" s="397" t="s">
        <v>874</v>
      </c>
      <c r="AV7" s="396">
        <v>1</v>
      </c>
      <c r="AW7" s="397" t="s">
        <v>875</v>
      </c>
      <c r="AX7" s="397" t="s">
        <v>399</v>
      </c>
      <c r="AY7" s="397" t="s">
        <v>630</v>
      </c>
      <c r="AZ7" s="397" t="s">
        <v>629</v>
      </c>
      <c r="BA7" s="397" t="s">
        <v>305</v>
      </c>
      <c r="BB7" s="396">
        <v>0</v>
      </c>
      <c r="BC7" s="397" t="s">
        <v>568</v>
      </c>
      <c r="BD7" s="397" t="s">
        <v>81</v>
      </c>
      <c r="BE7" s="397" t="s">
        <v>2777</v>
      </c>
      <c r="BF7" s="397" t="s">
        <v>848</v>
      </c>
      <c r="BG7" s="397" t="s">
        <v>2778</v>
      </c>
      <c r="BH7" s="397" t="s">
        <v>2779</v>
      </c>
      <c r="BI7" s="402" t="s">
        <v>2780</v>
      </c>
      <c r="BJ7" s="397"/>
      <c r="BK7" s="397" t="s">
        <v>2781</v>
      </c>
      <c r="BL7" s="397" t="s">
        <v>2778</v>
      </c>
      <c r="BM7" s="397" t="s">
        <v>2782</v>
      </c>
      <c r="BN7" s="397" t="s">
        <v>2783</v>
      </c>
      <c r="BO7" s="397" t="s">
        <v>2784</v>
      </c>
      <c r="BP7" s="397" t="s">
        <v>2785</v>
      </c>
      <c r="BQ7" s="397" t="s">
        <v>2786</v>
      </c>
      <c r="BR7" s="397" t="s">
        <v>857</v>
      </c>
      <c r="BS7" s="397" t="s">
        <v>2787</v>
      </c>
      <c r="BT7" s="397" t="s">
        <v>2788</v>
      </c>
      <c r="BU7" s="397" t="s">
        <v>2777</v>
      </c>
      <c r="BV7" s="397" t="s">
        <v>2789</v>
      </c>
      <c r="BW7" s="397" t="s">
        <v>2790</v>
      </c>
      <c r="BX7" s="397" t="s">
        <v>2791</v>
      </c>
      <c r="BY7" s="397" t="s">
        <v>856</v>
      </c>
      <c r="BZ7" s="397" t="s">
        <v>2792</v>
      </c>
      <c r="CA7" s="397" t="s">
        <v>2793</v>
      </c>
      <c r="CB7" s="397" t="s">
        <v>2794</v>
      </c>
      <c r="CC7" s="397" t="s">
        <v>2795</v>
      </c>
      <c r="CD7" s="397" t="s">
        <v>2796</v>
      </c>
      <c r="CE7" s="397"/>
      <c r="CF7" s="397"/>
      <c r="CG7" s="397"/>
      <c r="CH7" s="397"/>
      <c r="CI7" s="397"/>
      <c r="CJ7" s="397"/>
      <c r="CK7" s="397"/>
      <c r="CL7" s="397"/>
      <c r="CM7" s="403"/>
    </row>
    <row r="8" spans="1:120" x14ac:dyDescent="0.2">
      <c r="A8" s="278">
        <f t="shared" si="7"/>
        <v>5</v>
      </c>
      <c r="B8" s="278">
        <f t="shared" si="8"/>
        <v>1</v>
      </c>
      <c r="C8" s="278">
        <f t="shared" si="9"/>
        <v>7</v>
      </c>
      <c r="D8" s="278">
        <f t="shared" si="10"/>
        <v>3</v>
      </c>
      <c r="E8" s="278">
        <f t="shared" si="11"/>
        <v>3</v>
      </c>
      <c r="F8" s="408" t="str">
        <f t="shared" si="12"/>
        <v>CS62661</v>
      </c>
      <c r="G8" s="408" t="str">
        <f t="shared" si="13"/>
        <v>Michelin</v>
      </c>
      <c r="H8" s="408" t="str">
        <f t="shared" si="14"/>
        <v>Kohm Dieter</v>
      </c>
      <c r="I8" s="408" t="str">
        <f t="shared" si="15"/>
        <v>PC Schwaben</v>
      </c>
      <c r="J8" s="278" t="str">
        <f t="shared" si="16"/>
        <v>CS62661</v>
      </c>
      <c r="K8" s="257" t="str">
        <f t="shared" si="17"/>
        <v>911 (991) GT3 4.0</v>
      </c>
      <c r="L8" s="414" t="str">
        <f t="shared" si="18"/>
        <v>20</v>
      </c>
      <c r="M8" s="256" t="str">
        <f t="shared" si="19"/>
        <v>2:14.636</v>
      </c>
      <c r="N8" s="414"/>
      <c r="O8" s="414"/>
      <c r="P8" s="414"/>
      <c r="Q8" s="262">
        <f t="shared" si="20"/>
        <v>106</v>
      </c>
      <c r="R8">
        <f>VLOOKUP(A8,Grunddaten!$H$7:$I$56,2)</f>
        <v>60</v>
      </c>
      <c r="S8" s="430">
        <f t="shared" si="21"/>
        <v>8</v>
      </c>
      <c r="T8" s="430">
        <v>0</v>
      </c>
      <c r="U8" s="414">
        <f t="shared" si="22"/>
        <v>60</v>
      </c>
      <c r="V8" s="414" t="str">
        <f t="shared" si="23"/>
        <v/>
      </c>
      <c r="W8" s="414">
        <f t="shared" si="24"/>
        <v>60</v>
      </c>
      <c r="AA8" s="392">
        <v>7</v>
      </c>
      <c r="AB8" s="393" t="s">
        <v>1646</v>
      </c>
      <c r="AC8" s="392">
        <v>3</v>
      </c>
      <c r="AD8" s="393" t="s">
        <v>2797</v>
      </c>
      <c r="AE8" s="392">
        <v>5</v>
      </c>
      <c r="AF8" s="392">
        <v>1</v>
      </c>
      <c r="AG8" s="393" t="s">
        <v>1281</v>
      </c>
      <c r="AH8" s="393" t="s">
        <v>2730</v>
      </c>
      <c r="AI8" s="393" t="s">
        <v>512</v>
      </c>
      <c r="AJ8" s="393" t="s">
        <v>513</v>
      </c>
      <c r="AK8" s="392">
        <v>106</v>
      </c>
      <c r="AL8" s="392">
        <v>0</v>
      </c>
      <c r="AM8" s="393" t="s">
        <v>1345</v>
      </c>
      <c r="AN8" s="393"/>
      <c r="AO8" s="393" t="s">
        <v>305</v>
      </c>
      <c r="AP8" s="392">
        <v>0</v>
      </c>
      <c r="AQ8" s="393" t="s">
        <v>1345</v>
      </c>
      <c r="AR8" s="392">
        <v>1</v>
      </c>
      <c r="AS8" s="393" t="s">
        <v>841</v>
      </c>
      <c r="AT8" s="393"/>
      <c r="AU8" s="393" t="s">
        <v>1346</v>
      </c>
      <c r="AV8" s="392">
        <v>1</v>
      </c>
      <c r="AW8" s="393" t="s">
        <v>1347</v>
      </c>
      <c r="AX8" s="393" t="s">
        <v>398</v>
      </c>
      <c r="AY8" s="393" t="s">
        <v>1063</v>
      </c>
      <c r="AZ8" s="393" t="s">
        <v>661</v>
      </c>
      <c r="BA8" s="393" t="s">
        <v>305</v>
      </c>
      <c r="BB8" s="392">
        <v>0</v>
      </c>
      <c r="BC8" s="393" t="s">
        <v>602</v>
      </c>
      <c r="BD8" s="393" t="s">
        <v>81</v>
      </c>
      <c r="BE8" s="393" t="s">
        <v>2798</v>
      </c>
      <c r="BF8" s="393" t="s">
        <v>2707</v>
      </c>
      <c r="BG8" s="393" t="s">
        <v>2799</v>
      </c>
      <c r="BH8" s="393" t="s">
        <v>2800</v>
      </c>
      <c r="BI8" s="394" t="s">
        <v>2801</v>
      </c>
      <c r="BJ8" s="393"/>
      <c r="BK8" s="393" t="s">
        <v>2802</v>
      </c>
      <c r="BL8" s="393" t="s">
        <v>2799</v>
      </c>
      <c r="BM8" s="393" t="s">
        <v>2803</v>
      </c>
      <c r="BN8" s="393" t="s">
        <v>2804</v>
      </c>
      <c r="BO8" s="393" t="s">
        <v>2805</v>
      </c>
      <c r="BP8" s="393" t="s">
        <v>2798</v>
      </c>
      <c r="BQ8" s="393" t="s">
        <v>2806</v>
      </c>
      <c r="BR8" s="393" t="s">
        <v>2807</v>
      </c>
      <c r="BS8" s="393" t="s">
        <v>2808</v>
      </c>
      <c r="BT8" s="393" t="s">
        <v>2809</v>
      </c>
      <c r="BU8" s="393" t="s">
        <v>2810</v>
      </c>
      <c r="BV8" s="393" t="s">
        <v>2811</v>
      </c>
      <c r="BW8" s="393" t="s">
        <v>2812</v>
      </c>
      <c r="BX8" s="393" t="s">
        <v>2813</v>
      </c>
      <c r="BY8" s="393" t="s">
        <v>2814</v>
      </c>
      <c r="BZ8" s="393" t="s">
        <v>2815</v>
      </c>
      <c r="CA8" s="393" t="s">
        <v>2816</v>
      </c>
      <c r="CB8" s="393" t="s">
        <v>2817</v>
      </c>
      <c r="CC8" s="393" t="s">
        <v>2818</v>
      </c>
      <c r="CD8" s="393" t="s">
        <v>2819</v>
      </c>
      <c r="CE8" s="393"/>
      <c r="CF8" s="393"/>
      <c r="CG8" s="393"/>
      <c r="CH8" s="393"/>
      <c r="CI8" s="393"/>
      <c r="CJ8" s="393"/>
      <c r="CK8" s="393"/>
      <c r="CL8" s="393"/>
      <c r="CM8" s="395"/>
    </row>
    <row r="9" spans="1:120" x14ac:dyDescent="0.2">
      <c r="A9" s="278">
        <f t="shared" si="7"/>
        <v>6</v>
      </c>
      <c r="B9" s="278">
        <f t="shared" si="8"/>
        <v>2</v>
      </c>
      <c r="C9" s="278">
        <f t="shared" si="9"/>
        <v>53</v>
      </c>
      <c r="D9" s="278">
        <f t="shared" si="10"/>
        <v>1</v>
      </c>
      <c r="E9" s="278">
        <f t="shared" si="11"/>
        <v>1</v>
      </c>
      <c r="F9" s="408" t="str">
        <f t="shared" si="12"/>
        <v>CS62473</v>
      </c>
      <c r="G9" s="408" t="str">
        <f t="shared" si="13"/>
        <v>Michelin</v>
      </c>
      <c r="H9" s="408" t="str">
        <f t="shared" si="14"/>
        <v>Glassl Thomas</v>
      </c>
      <c r="I9" s="408" t="str">
        <f t="shared" si="15"/>
        <v>PC Schwaben</v>
      </c>
      <c r="J9" s="278" t="str">
        <f t="shared" si="16"/>
        <v>CS62473</v>
      </c>
      <c r="K9" s="257" t="str">
        <f t="shared" si="17"/>
        <v>968 CS</v>
      </c>
      <c r="L9" s="414" t="str">
        <f t="shared" si="18"/>
        <v>21</v>
      </c>
      <c r="M9" s="256" t="str">
        <f t="shared" si="19"/>
        <v>2:31.695</v>
      </c>
      <c r="N9" s="414"/>
      <c r="O9" s="414"/>
      <c r="P9" s="414"/>
      <c r="Q9" s="262">
        <f t="shared" si="20"/>
        <v>113</v>
      </c>
      <c r="R9">
        <f>VLOOKUP(A9,Grunddaten!$H$7:$I$56,2)</f>
        <v>55</v>
      </c>
      <c r="S9" s="430">
        <f t="shared" si="21"/>
        <v>7</v>
      </c>
      <c r="T9" s="430">
        <v>0</v>
      </c>
      <c r="U9" s="414">
        <f t="shared" si="22"/>
        <v>55</v>
      </c>
      <c r="V9" s="414" t="str">
        <f t="shared" si="23"/>
        <v/>
      </c>
      <c r="W9" s="414">
        <f t="shared" si="24"/>
        <v>55</v>
      </c>
      <c r="AA9" s="396">
        <v>53</v>
      </c>
      <c r="AB9" s="397" t="s">
        <v>1646</v>
      </c>
      <c r="AC9" s="396">
        <v>1</v>
      </c>
      <c r="AD9" s="397" t="s">
        <v>2729</v>
      </c>
      <c r="AE9" s="396">
        <v>6</v>
      </c>
      <c r="AF9" s="396">
        <v>2</v>
      </c>
      <c r="AG9" s="397" t="s">
        <v>1281</v>
      </c>
      <c r="AH9" s="397" t="s">
        <v>2705</v>
      </c>
      <c r="AI9" s="397" t="s">
        <v>512</v>
      </c>
      <c r="AJ9" s="397" t="s">
        <v>513</v>
      </c>
      <c r="AK9" s="396">
        <v>113</v>
      </c>
      <c r="AL9" s="396">
        <v>0</v>
      </c>
      <c r="AM9" s="397" t="s">
        <v>2820</v>
      </c>
      <c r="AN9" s="397"/>
      <c r="AO9" s="397" t="s">
        <v>305</v>
      </c>
      <c r="AP9" s="396">
        <v>0</v>
      </c>
      <c r="AQ9" s="397" t="s">
        <v>2820</v>
      </c>
      <c r="AR9" s="396">
        <v>1</v>
      </c>
      <c r="AS9" s="397" t="s">
        <v>2255</v>
      </c>
      <c r="AT9" s="397"/>
      <c r="AU9" s="397" t="s">
        <v>2254</v>
      </c>
      <c r="AV9" s="396">
        <v>1</v>
      </c>
      <c r="AW9" s="397" t="s">
        <v>2256</v>
      </c>
      <c r="AX9" s="397" t="s">
        <v>398</v>
      </c>
      <c r="AY9" s="397" t="s">
        <v>2257</v>
      </c>
      <c r="AZ9" s="397" t="s">
        <v>2821</v>
      </c>
      <c r="BA9" s="397" t="s">
        <v>305</v>
      </c>
      <c r="BB9" s="396">
        <v>0</v>
      </c>
      <c r="BC9" s="397" t="s">
        <v>514</v>
      </c>
      <c r="BD9" s="397" t="s">
        <v>81</v>
      </c>
      <c r="BE9" s="397" t="s">
        <v>2822</v>
      </c>
      <c r="BF9" s="397" t="s">
        <v>1869</v>
      </c>
      <c r="BG9" s="397" t="s">
        <v>2823</v>
      </c>
      <c r="BH9" s="397" t="s">
        <v>2824</v>
      </c>
      <c r="BI9" s="402" t="s">
        <v>2825</v>
      </c>
      <c r="BJ9" s="397"/>
      <c r="BK9" s="397" t="s">
        <v>2826</v>
      </c>
      <c r="BL9" s="397" t="s">
        <v>2823</v>
      </c>
      <c r="BM9" s="397" t="s">
        <v>2827</v>
      </c>
      <c r="BN9" s="397" t="s">
        <v>2822</v>
      </c>
      <c r="BO9" s="397" t="s">
        <v>2828</v>
      </c>
      <c r="BP9" s="397" t="s">
        <v>2829</v>
      </c>
      <c r="BQ9" s="397" t="s">
        <v>2830</v>
      </c>
      <c r="BR9" s="397" t="s">
        <v>2831</v>
      </c>
      <c r="BS9" s="397" t="s">
        <v>2832</v>
      </c>
      <c r="BT9" s="397" t="s">
        <v>2833</v>
      </c>
      <c r="BU9" s="397" t="s">
        <v>2834</v>
      </c>
      <c r="BV9" s="397" t="s">
        <v>2835</v>
      </c>
      <c r="BW9" s="397" t="s">
        <v>2836</v>
      </c>
      <c r="BX9" s="397" t="s">
        <v>2837</v>
      </c>
      <c r="BY9" s="397" t="s">
        <v>2838</v>
      </c>
      <c r="BZ9" s="397" t="s">
        <v>2839</v>
      </c>
      <c r="CA9" s="397" t="s">
        <v>2840</v>
      </c>
      <c r="CB9" s="397" t="s">
        <v>2841</v>
      </c>
      <c r="CC9" s="397" t="s">
        <v>2842</v>
      </c>
      <c r="CD9" s="397" t="s">
        <v>2843</v>
      </c>
      <c r="CE9" s="397" t="s">
        <v>2844</v>
      </c>
      <c r="CF9" s="397"/>
      <c r="CG9" s="397"/>
      <c r="CH9" s="397"/>
      <c r="CI9" s="397"/>
      <c r="CJ9" s="397"/>
      <c r="CK9" s="397"/>
      <c r="CL9" s="397"/>
      <c r="CM9" s="403"/>
    </row>
    <row r="10" spans="1:120" x14ac:dyDescent="0.2">
      <c r="A10" s="278">
        <f t="shared" si="7"/>
        <v>7</v>
      </c>
      <c r="B10" s="278">
        <f t="shared" si="8"/>
        <v>3</v>
      </c>
      <c r="C10" s="278">
        <f t="shared" si="9"/>
        <v>54</v>
      </c>
      <c r="D10" s="278">
        <f t="shared" si="10"/>
        <v>1</v>
      </c>
      <c r="E10" s="278">
        <f t="shared" si="11"/>
        <v>1</v>
      </c>
      <c r="F10" s="408" t="str">
        <f t="shared" si="12"/>
        <v>CH22119</v>
      </c>
      <c r="G10" s="408" t="str">
        <f t="shared" si="13"/>
        <v>Michelin</v>
      </c>
      <c r="H10" s="408" t="str">
        <f t="shared" si="14"/>
        <v>Bier Herbert</v>
      </c>
      <c r="I10" s="408" t="str">
        <f t="shared" si="15"/>
        <v>PC Heilbronn-Hohenlohe</v>
      </c>
      <c r="J10" s="278" t="str">
        <f t="shared" si="16"/>
        <v>CH22119</v>
      </c>
      <c r="K10" s="257" t="str">
        <f t="shared" si="17"/>
        <v>911 G Coupe</v>
      </c>
      <c r="L10" s="414" t="str">
        <f t="shared" si="18"/>
        <v>22</v>
      </c>
      <c r="M10" s="256" t="str">
        <f t="shared" si="19"/>
        <v>2:29.420</v>
      </c>
      <c r="N10" s="414"/>
      <c r="O10" s="414"/>
      <c r="P10" s="414"/>
      <c r="Q10" s="262">
        <f t="shared" si="20"/>
        <v>115</v>
      </c>
      <c r="R10">
        <f>VLOOKUP(A10,Grunddaten!$H$7:$I$56,2)</f>
        <v>50</v>
      </c>
      <c r="S10" s="430">
        <f t="shared" si="21"/>
        <v>7</v>
      </c>
      <c r="T10" s="430">
        <v>0</v>
      </c>
      <c r="U10" s="414">
        <f t="shared" si="22"/>
        <v>50</v>
      </c>
      <c r="V10" s="414" t="str">
        <f t="shared" si="23"/>
        <v/>
      </c>
      <c r="W10" s="414">
        <f t="shared" si="24"/>
        <v>50</v>
      </c>
      <c r="AA10" s="392">
        <v>54</v>
      </c>
      <c r="AB10" s="393" t="s">
        <v>1646</v>
      </c>
      <c r="AC10" s="392">
        <v>1</v>
      </c>
      <c r="AD10" s="393" t="s">
        <v>2729</v>
      </c>
      <c r="AE10" s="392">
        <v>7</v>
      </c>
      <c r="AF10" s="392">
        <v>3</v>
      </c>
      <c r="AG10" s="393" t="s">
        <v>1281</v>
      </c>
      <c r="AH10" s="393" t="s">
        <v>843</v>
      </c>
      <c r="AI10" s="393" t="s">
        <v>512</v>
      </c>
      <c r="AJ10" s="393" t="s">
        <v>513</v>
      </c>
      <c r="AK10" s="392">
        <v>115</v>
      </c>
      <c r="AL10" s="392">
        <v>0</v>
      </c>
      <c r="AM10" s="393" t="s">
        <v>1160</v>
      </c>
      <c r="AN10" s="393"/>
      <c r="AO10" s="393" t="s">
        <v>305</v>
      </c>
      <c r="AP10" s="392">
        <v>0</v>
      </c>
      <c r="AQ10" s="393" t="s">
        <v>1160</v>
      </c>
      <c r="AR10" s="392">
        <v>1</v>
      </c>
      <c r="AS10" s="393" t="s">
        <v>1161</v>
      </c>
      <c r="AT10" s="393"/>
      <c r="AU10" s="393" t="s">
        <v>1162</v>
      </c>
      <c r="AV10" s="392">
        <v>1</v>
      </c>
      <c r="AW10" s="393" t="s">
        <v>1163</v>
      </c>
      <c r="AX10" s="393" t="s">
        <v>1069</v>
      </c>
      <c r="AY10" s="393" t="s">
        <v>1062</v>
      </c>
      <c r="AZ10" s="393" t="s">
        <v>1070</v>
      </c>
      <c r="BA10" s="393" t="s">
        <v>305</v>
      </c>
      <c r="BB10" s="392">
        <v>0</v>
      </c>
      <c r="BC10" s="393" t="s">
        <v>2845</v>
      </c>
      <c r="BD10" s="393" t="s">
        <v>81</v>
      </c>
      <c r="BE10" s="393" t="s">
        <v>2846</v>
      </c>
      <c r="BF10" s="393" t="s">
        <v>1743</v>
      </c>
      <c r="BG10" s="393" t="s">
        <v>2847</v>
      </c>
      <c r="BH10" s="393" t="s">
        <v>2848</v>
      </c>
      <c r="BI10" s="394" t="s">
        <v>2849</v>
      </c>
      <c r="BJ10" s="393"/>
      <c r="BK10" s="393" t="s">
        <v>2850</v>
      </c>
      <c r="BL10" s="393" t="s">
        <v>2847</v>
      </c>
      <c r="BM10" s="393" t="s">
        <v>2851</v>
      </c>
      <c r="BN10" s="393" t="s">
        <v>2852</v>
      </c>
      <c r="BO10" s="393" t="s">
        <v>2853</v>
      </c>
      <c r="BP10" s="393" t="s">
        <v>2854</v>
      </c>
      <c r="BQ10" s="393" t="s">
        <v>2855</v>
      </c>
      <c r="BR10" s="393" t="s">
        <v>2846</v>
      </c>
      <c r="BS10" s="393" t="s">
        <v>2856</v>
      </c>
      <c r="BT10" s="393" t="s">
        <v>2857</v>
      </c>
      <c r="BU10" s="393" t="s">
        <v>2858</v>
      </c>
      <c r="BV10" s="393" t="s">
        <v>2859</v>
      </c>
      <c r="BW10" s="393" t="s">
        <v>2860</v>
      </c>
      <c r="BX10" s="393" t="s">
        <v>2861</v>
      </c>
      <c r="BY10" s="393" t="s">
        <v>2862</v>
      </c>
      <c r="BZ10" s="393" t="s">
        <v>2863</v>
      </c>
      <c r="CA10" s="393" t="s">
        <v>2864</v>
      </c>
      <c r="CB10" s="393" t="s">
        <v>2865</v>
      </c>
      <c r="CC10" s="393" t="s">
        <v>2866</v>
      </c>
      <c r="CD10" s="393" t="s">
        <v>2867</v>
      </c>
      <c r="CE10" s="393" t="s">
        <v>2868</v>
      </c>
      <c r="CF10" s="393" t="s">
        <v>2869</v>
      </c>
      <c r="CG10" s="393"/>
      <c r="CH10" s="393"/>
      <c r="CI10" s="393"/>
      <c r="CJ10" s="393"/>
      <c r="CK10" s="393"/>
      <c r="CL10" s="393"/>
      <c r="CM10" s="395"/>
    </row>
    <row r="11" spans="1:120" x14ac:dyDescent="0.2">
      <c r="A11" s="278">
        <f t="shared" si="7"/>
        <v>8</v>
      </c>
      <c r="B11" s="278">
        <f t="shared" si="8"/>
        <v>4</v>
      </c>
      <c r="C11" s="278">
        <f t="shared" si="9"/>
        <v>42</v>
      </c>
      <c r="D11" s="278">
        <f t="shared" si="10"/>
        <v>1</v>
      </c>
      <c r="E11" s="278">
        <f t="shared" si="11"/>
        <v>1</v>
      </c>
      <c r="F11" s="408" t="str">
        <f t="shared" si="12"/>
        <v>CI27089</v>
      </c>
      <c r="G11" s="408" t="str">
        <f t="shared" si="13"/>
        <v>Michelin</v>
      </c>
      <c r="H11" s="408" t="str">
        <f t="shared" si="14"/>
        <v>Boehm Werner</v>
      </c>
      <c r="I11" s="408" t="str">
        <f t="shared" si="15"/>
        <v>PC Inntal</v>
      </c>
      <c r="J11" s="278" t="str">
        <f t="shared" si="16"/>
        <v>CI27089</v>
      </c>
      <c r="K11" s="257" t="str">
        <f t="shared" si="17"/>
        <v>Cayman GTS</v>
      </c>
      <c r="L11" s="414" t="str">
        <f t="shared" si="18"/>
        <v>23</v>
      </c>
      <c r="M11" s="256" t="str">
        <f t="shared" si="19"/>
        <v>2:22.902</v>
      </c>
      <c r="N11" s="414"/>
      <c r="O11" s="414"/>
      <c r="P11" s="414"/>
      <c r="Q11" s="262">
        <f t="shared" si="20"/>
        <v>261</v>
      </c>
      <c r="R11">
        <f>VLOOKUP(A11,Grunddaten!$H$7:$I$56,2)</f>
        <v>46</v>
      </c>
      <c r="S11" s="430">
        <f t="shared" si="21"/>
        <v>7</v>
      </c>
      <c r="T11" s="430">
        <v>0</v>
      </c>
      <c r="U11" s="414">
        <f t="shared" si="22"/>
        <v>46</v>
      </c>
      <c r="V11" s="414" t="str">
        <f t="shared" si="23"/>
        <v/>
      </c>
      <c r="W11" s="414">
        <f t="shared" si="24"/>
        <v>46</v>
      </c>
      <c r="AA11" s="396">
        <v>42</v>
      </c>
      <c r="AB11" s="397" t="s">
        <v>1646</v>
      </c>
      <c r="AC11" s="396">
        <v>1</v>
      </c>
      <c r="AD11" s="397" t="s">
        <v>2729</v>
      </c>
      <c r="AE11" s="396">
        <v>8</v>
      </c>
      <c r="AF11" s="396">
        <v>4</v>
      </c>
      <c r="AG11" s="397" t="s">
        <v>522</v>
      </c>
      <c r="AH11" s="397" t="s">
        <v>637</v>
      </c>
      <c r="AI11" s="397" t="s">
        <v>512</v>
      </c>
      <c r="AJ11" s="397" t="s">
        <v>513</v>
      </c>
      <c r="AK11" s="396">
        <v>261</v>
      </c>
      <c r="AL11" s="396">
        <v>0</v>
      </c>
      <c r="AM11" s="397" t="s">
        <v>2107</v>
      </c>
      <c r="AN11" s="397"/>
      <c r="AO11" s="397" t="s">
        <v>305</v>
      </c>
      <c r="AP11" s="396">
        <v>0</v>
      </c>
      <c r="AQ11" s="397" t="s">
        <v>2107</v>
      </c>
      <c r="AR11" s="396">
        <v>1</v>
      </c>
      <c r="AS11" s="397" t="s">
        <v>2108</v>
      </c>
      <c r="AT11" s="397"/>
      <c r="AU11" s="397" t="s">
        <v>2109</v>
      </c>
      <c r="AV11" s="396">
        <v>1</v>
      </c>
      <c r="AW11" s="397" t="s">
        <v>2110</v>
      </c>
      <c r="AX11" s="397" t="s">
        <v>364</v>
      </c>
      <c r="AY11" s="397" t="s">
        <v>2111</v>
      </c>
      <c r="AZ11" s="397" t="s">
        <v>2112</v>
      </c>
      <c r="BA11" s="397" t="s">
        <v>305</v>
      </c>
      <c r="BB11" s="396">
        <v>0</v>
      </c>
      <c r="BC11" s="397" t="s">
        <v>820</v>
      </c>
      <c r="BD11" s="397" t="s">
        <v>81</v>
      </c>
      <c r="BE11" s="397" t="s">
        <v>2870</v>
      </c>
      <c r="BF11" s="397" t="s">
        <v>637</v>
      </c>
      <c r="BG11" s="397" t="s">
        <v>2871</v>
      </c>
      <c r="BH11" s="397" t="s">
        <v>2872</v>
      </c>
      <c r="BI11" s="402" t="s">
        <v>2873</v>
      </c>
      <c r="BJ11" s="397"/>
      <c r="BK11" s="397" t="s">
        <v>2874</v>
      </c>
      <c r="BL11" s="397" t="s">
        <v>2871</v>
      </c>
      <c r="BM11" s="397" t="s">
        <v>2875</v>
      </c>
      <c r="BN11" s="397" t="s">
        <v>2876</v>
      </c>
      <c r="BO11" s="397" t="s">
        <v>2877</v>
      </c>
      <c r="BP11" s="397" t="s">
        <v>2878</v>
      </c>
      <c r="BQ11" s="397" t="s">
        <v>2879</v>
      </c>
      <c r="BR11" s="397" t="s">
        <v>2880</v>
      </c>
      <c r="BS11" s="397" t="s">
        <v>2881</v>
      </c>
      <c r="BT11" s="397" t="s">
        <v>2882</v>
      </c>
      <c r="BU11" s="397" t="s">
        <v>2883</v>
      </c>
      <c r="BV11" s="397" t="s">
        <v>2884</v>
      </c>
      <c r="BW11" s="397" t="s">
        <v>2885</v>
      </c>
      <c r="BX11" s="397" t="s">
        <v>2886</v>
      </c>
      <c r="BY11" s="397" t="s">
        <v>2887</v>
      </c>
      <c r="BZ11" s="397" t="s">
        <v>2888</v>
      </c>
      <c r="CA11" s="397" t="s">
        <v>2889</v>
      </c>
      <c r="CB11" s="397" t="s">
        <v>2890</v>
      </c>
      <c r="CC11" s="397" t="s">
        <v>2891</v>
      </c>
      <c r="CD11" s="397" t="s">
        <v>2892</v>
      </c>
      <c r="CE11" s="397" t="s">
        <v>2213</v>
      </c>
      <c r="CF11" s="397" t="s">
        <v>2893</v>
      </c>
      <c r="CG11" s="397" t="s">
        <v>2870</v>
      </c>
      <c r="CH11" s="397"/>
      <c r="CI11" s="397"/>
      <c r="CJ11" s="397"/>
      <c r="CK11" s="397"/>
      <c r="CL11" s="397"/>
      <c r="CM11" s="403"/>
    </row>
    <row r="12" spans="1:120" x14ac:dyDescent="0.2">
      <c r="A12" s="278">
        <f t="shared" si="7"/>
        <v>9</v>
      </c>
      <c r="B12" s="278">
        <f t="shared" si="8"/>
        <v>5</v>
      </c>
      <c r="C12" s="278">
        <f t="shared" si="9"/>
        <v>59</v>
      </c>
      <c r="D12" s="278">
        <f t="shared" si="10"/>
        <v>1</v>
      </c>
      <c r="E12" s="278">
        <f t="shared" si="11"/>
        <v>1</v>
      </c>
      <c r="F12" s="408" t="str">
        <f t="shared" si="12"/>
        <v>CI27239</v>
      </c>
      <c r="G12" s="408" t="str">
        <f t="shared" si="13"/>
        <v/>
      </c>
      <c r="H12" s="408" t="str">
        <f t="shared" si="14"/>
        <v>Wittmann Horst</v>
      </c>
      <c r="I12" s="408" t="str">
        <f t="shared" si="15"/>
        <v>PC Inntal</v>
      </c>
      <c r="J12" s="278" t="str">
        <f t="shared" si="16"/>
        <v>CI27239</v>
      </c>
      <c r="K12" s="257" t="str">
        <f t="shared" si="17"/>
        <v>Cayman</v>
      </c>
      <c r="L12" s="414" t="str">
        <f t="shared" si="18"/>
        <v>21</v>
      </c>
      <c r="M12" s="256" t="str">
        <f t="shared" si="19"/>
        <v>2:24.510</v>
      </c>
      <c r="N12" s="414"/>
      <c r="O12" s="414"/>
      <c r="P12" s="414"/>
      <c r="Q12" s="262">
        <f t="shared" si="20"/>
        <v>504</v>
      </c>
      <c r="R12">
        <f>VLOOKUP(A12,Grunddaten!$H$7:$I$56,2)</f>
        <v>43</v>
      </c>
      <c r="S12" s="430">
        <f t="shared" si="21"/>
        <v>7</v>
      </c>
      <c r="T12" s="430">
        <v>0</v>
      </c>
      <c r="U12" s="414">
        <f t="shared" si="22"/>
        <v>43</v>
      </c>
      <c r="V12" s="414" t="str">
        <f t="shared" si="23"/>
        <v/>
      </c>
      <c r="W12" s="414">
        <f t="shared" si="24"/>
        <v>0</v>
      </c>
      <c r="AA12" s="392">
        <v>59</v>
      </c>
      <c r="AB12" s="393" t="s">
        <v>1646</v>
      </c>
      <c r="AC12" s="392">
        <v>1</v>
      </c>
      <c r="AD12" s="393" t="s">
        <v>2729</v>
      </c>
      <c r="AE12" s="392">
        <v>9</v>
      </c>
      <c r="AF12" s="392">
        <v>5</v>
      </c>
      <c r="AG12" s="393" t="s">
        <v>1281</v>
      </c>
      <c r="AH12" s="393" t="s">
        <v>2705</v>
      </c>
      <c r="AI12" s="393" t="s">
        <v>512</v>
      </c>
      <c r="AJ12" s="393" t="s">
        <v>513</v>
      </c>
      <c r="AK12" s="392">
        <v>504</v>
      </c>
      <c r="AL12" s="392">
        <v>0</v>
      </c>
      <c r="AM12" s="393" t="s">
        <v>1252</v>
      </c>
      <c r="AN12" s="393"/>
      <c r="AO12" s="393" t="s">
        <v>305</v>
      </c>
      <c r="AP12" s="392">
        <v>0</v>
      </c>
      <c r="AQ12" s="393" t="s">
        <v>1252</v>
      </c>
      <c r="AR12" s="392">
        <v>1</v>
      </c>
      <c r="AS12" s="393" t="s">
        <v>1253</v>
      </c>
      <c r="AT12" s="393"/>
      <c r="AU12" s="393" t="s">
        <v>1254</v>
      </c>
      <c r="AV12" s="392">
        <v>1</v>
      </c>
      <c r="AW12" s="393"/>
      <c r="AX12" s="393" t="s">
        <v>364</v>
      </c>
      <c r="AY12" s="393" t="s">
        <v>1068</v>
      </c>
      <c r="AZ12" s="393" t="s">
        <v>1074</v>
      </c>
      <c r="BA12" s="393" t="s">
        <v>305</v>
      </c>
      <c r="BB12" s="392">
        <v>0</v>
      </c>
      <c r="BC12" s="393" t="s">
        <v>2894</v>
      </c>
      <c r="BD12" s="393"/>
      <c r="BE12" s="393" t="s">
        <v>2895</v>
      </c>
      <c r="BF12" s="393" t="s">
        <v>878</v>
      </c>
      <c r="BG12" s="393" t="s">
        <v>2896</v>
      </c>
      <c r="BH12" s="393" t="s">
        <v>2897</v>
      </c>
      <c r="BI12" s="394" t="s">
        <v>2898</v>
      </c>
      <c r="BJ12" s="393"/>
      <c r="BK12" s="393" t="s">
        <v>2899</v>
      </c>
      <c r="BL12" s="393" t="s">
        <v>2896</v>
      </c>
      <c r="BM12" s="393" t="s">
        <v>2900</v>
      </c>
      <c r="BN12" s="393" t="s">
        <v>2901</v>
      </c>
      <c r="BO12" s="393" t="s">
        <v>854</v>
      </c>
      <c r="BP12" s="393" t="s">
        <v>2902</v>
      </c>
      <c r="BQ12" s="393" t="s">
        <v>2903</v>
      </c>
      <c r="BR12" s="393" t="s">
        <v>2904</v>
      </c>
      <c r="BS12" s="393" t="s">
        <v>2905</v>
      </c>
      <c r="BT12" s="393" t="s">
        <v>2906</v>
      </c>
      <c r="BU12" s="393" t="s">
        <v>2907</v>
      </c>
      <c r="BV12" s="393" t="s">
        <v>2908</v>
      </c>
      <c r="BW12" s="393" t="s">
        <v>2909</v>
      </c>
      <c r="BX12" s="393" t="s">
        <v>2910</v>
      </c>
      <c r="BY12" s="393" t="s">
        <v>2911</v>
      </c>
      <c r="BZ12" s="393" t="s">
        <v>2912</v>
      </c>
      <c r="CA12" s="393" t="s">
        <v>2895</v>
      </c>
      <c r="CB12" s="393" t="s">
        <v>2913</v>
      </c>
      <c r="CC12" s="393" t="s">
        <v>2914</v>
      </c>
      <c r="CD12" s="393" t="s">
        <v>2915</v>
      </c>
      <c r="CE12" s="393" t="s">
        <v>2916</v>
      </c>
      <c r="CF12" s="393"/>
      <c r="CG12" s="393"/>
      <c r="CH12" s="393"/>
      <c r="CI12" s="393"/>
      <c r="CJ12" s="393"/>
      <c r="CK12" s="393"/>
      <c r="CL12" s="393"/>
      <c r="CM12" s="395"/>
    </row>
    <row r="13" spans="1:120" x14ac:dyDescent="0.2">
      <c r="A13" s="278">
        <f t="shared" si="7"/>
        <v>10</v>
      </c>
      <c r="B13" s="278">
        <f t="shared" si="8"/>
        <v>4</v>
      </c>
      <c r="C13" s="278">
        <f t="shared" si="9"/>
        <v>22</v>
      </c>
      <c r="D13" s="278">
        <f t="shared" si="10"/>
        <v>2</v>
      </c>
      <c r="E13" s="278">
        <f t="shared" si="11"/>
        <v>2</v>
      </c>
      <c r="F13" s="408" t="str">
        <f t="shared" si="12"/>
        <v>CR53335</v>
      </c>
      <c r="G13" s="408" t="str">
        <f t="shared" si="13"/>
        <v>Michelin</v>
      </c>
      <c r="H13" s="408" t="str">
        <f t="shared" si="14"/>
        <v>Rieb Friedhelm</v>
      </c>
      <c r="I13" s="408" t="str">
        <f t="shared" si="15"/>
        <v>PC Rhein-Main</v>
      </c>
      <c r="J13" s="278" t="str">
        <f t="shared" si="16"/>
        <v>CR53335</v>
      </c>
      <c r="K13" s="257" t="str">
        <f t="shared" si="17"/>
        <v>Cayman GT4</v>
      </c>
      <c r="L13" s="414" t="str">
        <f t="shared" si="18"/>
        <v>23</v>
      </c>
      <c r="M13" s="256" t="str">
        <f t="shared" si="19"/>
        <v>2:10.628</v>
      </c>
      <c r="N13" s="414"/>
      <c r="O13" s="414"/>
      <c r="P13" s="414"/>
      <c r="Q13" s="262">
        <f t="shared" si="20"/>
        <v>1116</v>
      </c>
      <c r="R13">
        <f>VLOOKUP(A13,Grunddaten!$H$7:$I$56,2)</f>
        <v>40</v>
      </c>
      <c r="S13" s="430">
        <f t="shared" si="21"/>
        <v>5</v>
      </c>
      <c r="T13" s="430">
        <v>0</v>
      </c>
      <c r="U13" s="414">
        <f t="shared" si="22"/>
        <v>40</v>
      </c>
      <c r="V13" s="414" t="str">
        <f t="shared" si="23"/>
        <v/>
      </c>
      <c r="W13" s="414">
        <f t="shared" si="24"/>
        <v>40</v>
      </c>
      <c r="AA13" s="396">
        <v>22</v>
      </c>
      <c r="AB13" s="397" t="s">
        <v>1646</v>
      </c>
      <c r="AC13" s="396">
        <v>2</v>
      </c>
      <c r="AD13" s="397" t="s">
        <v>2704</v>
      </c>
      <c r="AE13" s="396">
        <v>10</v>
      </c>
      <c r="AF13" s="396">
        <v>4</v>
      </c>
      <c r="AG13" s="397" t="s">
        <v>1281</v>
      </c>
      <c r="AH13" s="397" t="s">
        <v>637</v>
      </c>
      <c r="AI13" s="397" t="s">
        <v>512</v>
      </c>
      <c r="AJ13" s="397" t="s">
        <v>513</v>
      </c>
      <c r="AK13" s="396">
        <v>1116</v>
      </c>
      <c r="AL13" s="396">
        <v>0</v>
      </c>
      <c r="AM13" s="397" t="s">
        <v>1514</v>
      </c>
      <c r="AN13" s="397"/>
      <c r="AO13" s="397" t="s">
        <v>305</v>
      </c>
      <c r="AP13" s="396">
        <v>0</v>
      </c>
      <c r="AQ13" s="397" t="s">
        <v>1514</v>
      </c>
      <c r="AR13" s="396">
        <v>1</v>
      </c>
      <c r="AS13" s="397" t="s">
        <v>1515</v>
      </c>
      <c r="AT13" s="397"/>
      <c r="AU13" s="397" t="s">
        <v>1516</v>
      </c>
      <c r="AV13" s="396">
        <v>1</v>
      </c>
      <c r="AW13" s="397" t="s">
        <v>1517</v>
      </c>
      <c r="AX13" s="397" t="s">
        <v>569</v>
      </c>
      <c r="AY13" s="397" t="s">
        <v>1065</v>
      </c>
      <c r="AZ13" s="397" t="s">
        <v>1072</v>
      </c>
      <c r="BA13" s="397" t="s">
        <v>305</v>
      </c>
      <c r="BB13" s="396">
        <v>0</v>
      </c>
      <c r="BC13" s="397" t="s">
        <v>568</v>
      </c>
      <c r="BD13" s="397" t="s">
        <v>81</v>
      </c>
      <c r="BE13" s="397" t="s">
        <v>2917</v>
      </c>
      <c r="BF13" s="397" t="s">
        <v>1743</v>
      </c>
      <c r="BG13" s="397" t="s">
        <v>2918</v>
      </c>
      <c r="BH13" s="397" t="s">
        <v>2919</v>
      </c>
      <c r="BI13" s="402" t="s">
        <v>2920</v>
      </c>
      <c r="BJ13" s="397"/>
      <c r="BK13" s="397" t="s">
        <v>2921</v>
      </c>
      <c r="BL13" s="397" t="s">
        <v>2918</v>
      </c>
      <c r="BM13" s="397" t="s">
        <v>2922</v>
      </c>
      <c r="BN13" s="397" t="s">
        <v>2923</v>
      </c>
      <c r="BO13" s="397" t="s">
        <v>2924</v>
      </c>
      <c r="BP13" s="397" t="s">
        <v>2925</v>
      </c>
      <c r="BQ13" s="397" t="s">
        <v>1039</v>
      </c>
      <c r="BR13" s="397" t="s">
        <v>2917</v>
      </c>
      <c r="BS13" s="397" t="s">
        <v>1557</v>
      </c>
      <c r="BT13" s="397" t="s">
        <v>2926</v>
      </c>
      <c r="BU13" s="397" t="s">
        <v>2927</v>
      </c>
      <c r="BV13" s="397" t="s">
        <v>2928</v>
      </c>
      <c r="BW13" s="397" t="s">
        <v>2929</v>
      </c>
      <c r="BX13" s="397" t="s">
        <v>2930</v>
      </c>
      <c r="BY13" s="397" t="s">
        <v>2931</v>
      </c>
      <c r="BZ13" s="397" t="s">
        <v>2932</v>
      </c>
      <c r="CA13" s="397" t="s">
        <v>2933</v>
      </c>
      <c r="CB13" s="397" t="s">
        <v>2934</v>
      </c>
      <c r="CC13" s="397" t="s">
        <v>2935</v>
      </c>
      <c r="CD13" s="397" t="s">
        <v>2936</v>
      </c>
      <c r="CE13" s="397" t="s">
        <v>2937</v>
      </c>
      <c r="CF13" s="397" t="s">
        <v>2938</v>
      </c>
      <c r="CG13" s="397" t="s">
        <v>2939</v>
      </c>
      <c r="CH13" s="397"/>
      <c r="CI13" s="397"/>
      <c r="CJ13" s="397"/>
      <c r="CK13" s="397"/>
      <c r="CL13" s="397"/>
      <c r="CM13" s="403"/>
    </row>
    <row r="14" spans="1:120" x14ac:dyDescent="0.2">
      <c r="A14" s="278">
        <f t="shared" si="7"/>
        <v>11</v>
      </c>
      <c r="B14" s="278">
        <f t="shared" si="8"/>
        <v>2</v>
      </c>
      <c r="C14" s="278">
        <f t="shared" si="9"/>
        <v>19</v>
      </c>
      <c r="D14" s="278">
        <f t="shared" si="10"/>
        <v>3</v>
      </c>
      <c r="E14" s="278">
        <f t="shared" si="11"/>
        <v>3</v>
      </c>
      <c r="F14" s="408" t="str">
        <f t="shared" si="12"/>
        <v>CS62459</v>
      </c>
      <c r="G14" s="408" t="str">
        <f t="shared" si="13"/>
        <v>Michelin</v>
      </c>
      <c r="H14" s="408" t="str">
        <f t="shared" si="14"/>
        <v>Eheim Patrick</v>
      </c>
      <c r="I14" s="408" t="str">
        <f t="shared" si="15"/>
        <v>PC Schwaben</v>
      </c>
      <c r="J14" s="278" t="str">
        <f t="shared" si="16"/>
        <v>CS62459</v>
      </c>
      <c r="K14" s="257" t="str">
        <f t="shared" si="17"/>
        <v>911 (991) GT3 4.0</v>
      </c>
      <c r="L14" s="414" t="str">
        <f t="shared" si="18"/>
        <v>29</v>
      </c>
      <c r="M14" s="256" t="str">
        <f t="shared" si="19"/>
        <v>2:08.795</v>
      </c>
      <c r="N14" s="414"/>
      <c r="O14" s="414"/>
      <c r="P14" s="414"/>
      <c r="Q14" s="262">
        <f t="shared" si="20"/>
        <v>1186</v>
      </c>
      <c r="R14">
        <f>VLOOKUP(A14,Grunddaten!$H$7:$I$56,2)</f>
        <v>39</v>
      </c>
      <c r="S14" s="430">
        <f t="shared" si="21"/>
        <v>8</v>
      </c>
      <c r="T14" s="430">
        <v>0</v>
      </c>
      <c r="U14" s="414">
        <f t="shared" si="22"/>
        <v>39</v>
      </c>
      <c r="V14" s="414" t="str">
        <f t="shared" si="23"/>
        <v/>
      </c>
      <c r="W14" s="414">
        <f t="shared" si="24"/>
        <v>39</v>
      </c>
      <c r="AA14" s="392">
        <v>19</v>
      </c>
      <c r="AB14" s="393" t="s">
        <v>1646</v>
      </c>
      <c r="AC14" s="392">
        <v>3</v>
      </c>
      <c r="AD14" s="393" t="s">
        <v>2797</v>
      </c>
      <c r="AE14" s="392">
        <v>11</v>
      </c>
      <c r="AF14" s="392">
        <v>2</v>
      </c>
      <c r="AG14" s="393" t="s">
        <v>1099</v>
      </c>
      <c r="AH14" s="393" t="s">
        <v>2940</v>
      </c>
      <c r="AI14" s="393" t="s">
        <v>512</v>
      </c>
      <c r="AJ14" s="393" t="s">
        <v>513</v>
      </c>
      <c r="AK14" s="392">
        <v>1186</v>
      </c>
      <c r="AL14" s="392">
        <v>0</v>
      </c>
      <c r="AM14" s="393" t="s">
        <v>2941</v>
      </c>
      <c r="AN14" s="393"/>
      <c r="AO14" s="393" t="s">
        <v>305</v>
      </c>
      <c r="AP14" s="392">
        <v>0</v>
      </c>
      <c r="AQ14" s="393" t="s">
        <v>2941</v>
      </c>
      <c r="AR14" s="392">
        <v>1</v>
      </c>
      <c r="AS14" s="393" t="s">
        <v>2942</v>
      </c>
      <c r="AT14" s="393"/>
      <c r="AU14" s="393" t="s">
        <v>2943</v>
      </c>
      <c r="AV14" s="392">
        <v>1</v>
      </c>
      <c r="AW14" s="393" t="s">
        <v>2944</v>
      </c>
      <c r="AX14" s="393" t="s">
        <v>398</v>
      </c>
      <c r="AY14" s="393" t="s">
        <v>2945</v>
      </c>
      <c r="AZ14" s="393" t="s">
        <v>2946</v>
      </c>
      <c r="BA14" s="393" t="s">
        <v>305</v>
      </c>
      <c r="BB14" s="392">
        <v>0</v>
      </c>
      <c r="BC14" s="393" t="s">
        <v>602</v>
      </c>
      <c r="BD14" s="393" t="s">
        <v>81</v>
      </c>
      <c r="BE14" s="393" t="s">
        <v>2947</v>
      </c>
      <c r="BF14" s="393" t="s">
        <v>1716</v>
      </c>
      <c r="BG14" s="393" t="s">
        <v>2948</v>
      </c>
      <c r="BH14" s="393" t="s">
        <v>2949</v>
      </c>
      <c r="BI14" s="394" t="s">
        <v>2950</v>
      </c>
      <c r="BJ14" s="393"/>
      <c r="BK14" s="393" t="s">
        <v>2951</v>
      </c>
      <c r="BL14" s="393" t="s">
        <v>2948</v>
      </c>
      <c r="BM14" s="393" t="s">
        <v>2952</v>
      </c>
      <c r="BN14" s="393" t="s">
        <v>2953</v>
      </c>
      <c r="BO14" s="393" t="s">
        <v>2954</v>
      </c>
      <c r="BP14" s="393" t="s">
        <v>2955</v>
      </c>
      <c r="BQ14" s="393" t="s">
        <v>2956</v>
      </c>
      <c r="BR14" s="393" t="s">
        <v>2957</v>
      </c>
      <c r="BS14" s="393" t="s">
        <v>2958</v>
      </c>
      <c r="BT14" s="393" t="s">
        <v>2959</v>
      </c>
      <c r="BU14" s="393" t="s">
        <v>2960</v>
      </c>
      <c r="BV14" s="393" t="s">
        <v>2961</v>
      </c>
      <c r="BW14" s="393" t="s">
        <v>2947</v>
      </c>
      <c r="BX14" s="393" t="s">
        <v>2962</v>
      </c>
      <c r="BY14" s="393" t="s">
        <v>2963</v>
      </c>
      <c r="BZ14" s="393" t="s">
        <v>2964</v>
      </c>
      <c r="CA14" s="393" t="s">
        <v>2965</v>
      </c>
      <c r="CB14" s="393" t="s">
        <v>2966</v>
      </c>
      <c r="CC14" s="393" t="s">
        <v>2967</v>
      </c>
      <c r="CD14" s="393" t="s">
        <v>2968</v>
      </c>
      <c r="CE14" s="393" t="s">
        <v>2969</v>
      </c>
      <c r="CF14" s="393" t="s">
        <v>2970</v>
      </c>
      <c r="CG14" s="393" t="s">
        <v>2971</v>
      </c>
      <c r="CH14" s="393" t="s">
        <v>2972</v>
      </c>
      <c r="CI14" s="393" t="s">
        <v>2973</v>
      </c>
      <c r="CJ14" s="393" t="s">
        <v>2974</v>
      </c>
      <c r="CK14" s="393" t="s">
        <v>2975</v>
      </c>
      <c r="CL14" s="393" t="s">
        <v>2976</v>
      </c>
      <c r="CM14" s="395" t="s">
        <v>2977</v>
      </c>
    </row>
    <row r="15" spans="1:120" x14ac:dyDescent="0.2">
      <c r="A15" s="278">
        <f t="shared" si="7"/>
        <v>12</v>
      </c>
      <c r="B15" s="278">
        <f t="shared" si="8"/>
        <v>3</v>
      </c>
      <c r="C15" s="278">
        <f t="shared" si="9"/>
        <v>28</v>
      </c>
      <c r="D15" s="278">
        <f t="shared" si="10"/>
        <v>3</v>
      </c>
      <c r="E15" s="278">
        <f t="shared" si="11"/>
        <v>3</v>
      </c>
      <c r="F15" s="408" t="str">
        <f t="shared" si="12"/>
        <v>CS62649</v>
      </c>
      <c r="G15" s="408" t="str">
        <f t="shared" si="13"/>
        <v/>
      </c>
      <c r="H15" s="408" t="str">
        <f t="shared" si="14"/>
        <v>Theurer Richard</v>
      </c>
      <c r="I15" s="408" t="str">
        <f t="shared" si="15"/>
        <v>PC Schwaben</v>
      </c>
      <c r="J15" s="278" t="str">
        <f t="shared" si="16"/>
        <v>CS62649</v>
      </c>
      <c r="K15" s="257" t="str">
        <f t="shared" si="17"/>
        <v>991</v>
      </c>
      <c r="L15" s="414" t="str">
        <f t="shared" si="18"/>
        <v>23</v>
      </c>
      <c r="M15" s="256" t="str">
        <f t="shared" si="19"/>
        <v>2:16.367</v>
      </c>
      <c r="N15" s="414"/>
      <c r="O15" s="414"/>
      <c r="P15" s="414"/>
      <c r="Q15" s="262">
        <f t="shared" si="20"/>
        <v>1685</v>
      </c>
      <c r="R15">
        <f>VLOOKUP(A15,Grunddaten!$H$7:$I$56,2)</f>
        <v>38</v>
      </c>
      <c r="S15" s="430">
        <f t="shared" si="21"/>
        <v>8</v>
      </c>
      <c r="T15" s="430">
        <v>0</v>
      </c>
      <c r="U15" s="414">
        <f t="shared" si="22"/>
        <v>38</v>
      </c>
      <c r="V15" s="414" t="str">
        <f t="shared" si="23"/>
        <v/>
      </c>
      <c r="W15" s="414">
        <f t="shared" si="24"/>
        <v>0</v>
      </c>
      <c r="AA15" s="396">
        <v>28</v>
      </c>
      <c r="AB15" s="397" t="s">
        <v>1646</v>
      </c>
      <c r="AC15" s="396">
        <v>3</v>
      </c>
      <c r="AD15" s="397" t="s">
        <v>2797</v>
      </c>
      <c r="AE15" s="396">
        <v>12</v>
      </c>
      <c r="AF15" s="396">
        <v>3</v>
      </c>
      <c r="AG15" s="397" t="s">
        <v>1281</v>
      </c>
      <c r="AH15" s="397" t="s">
        <v>637</v>
      </c>
      <c r="AI15" s="397" t="s">
        <v>512</v>
      </c>
      <c r="AJ15" s="397" t="s">
        <v>513</v>
      </c>
      <c r="AK15" s="396">
        <v>1685</v>
      </c>
      <c r="AL15" s="396">
        <v>0</v>
      </c>
      <c r="AM15" s="397" t="s">
        <v>1863</v>
      </c>
      <c r="AN15" s="397"/>
      <c r="AO15" s="397" t="s">
        <v>305</v>
      </c>
      <c r="AP15" s="396">
        <v>0</v>
      </c>
      <c r="AQ15" s="397" t="s">
        <v>1863</v>
      </c>
      <c r="AR15" s="396">
        <v>1</v>
      </c>
      <c r="AS15" s="397" t="s">
        <v>1864</v>
      </c>
      <c r="AT15" s="397"/>
      <c r="AU15" s="397" t="s">
        <v>1865</v>
      </c>
      <c r="AV15" s="396">
        <v>1</v>
      </c>
      <c r="AW15" s="397"/>
      <c r="AX15" s="397" t="s">
        <v>398</v>
      </c>
      <c r="AY15" s="397" t="s">
        <v>1866</v>
      </c>
      <c r="AZ15" s="397" t="s">
        <v>1867</v>
      </c>
      <c r="BA15" s="397" t="s">
        <v>305</v>
      </c>
      <c r="BB15" s="396">
        <v>0</v>
      </c>
      <c r="BC15" s="397" t="s">
        <v>2978</v>
      </c>
      <c r="BD15" s="397"/>
      <c r="BE15" s="397" t="s">
        <v>2979</v>
      </c>
      <c r="BF15" s="397" t="s">
        <v>843</v>
      </c>
      <c r="BG15" s="397" t="s">
        <v>2980</v>
      </c>
      <c r="BH15" s="397" t="s">
        <v>2981</v>
      </c>
      <c r="BI15" s="402" t="s">
        <v>2982</v>
      </c>
      <c r="BJ15" s="397"/>
      <c r="BK15" s="397" t="s">
        <v>2983</v>
      </c>
      <c r="BL15" s="397" t="s">
        <v>2980</v>
      </c>
      <c r="BM15" s="397" t="s">
        <v>2984</v>
      </c>
      <c r="BN15" s="397" t="s">
        <v>2985</v>
      </c>
      <c r="BO15" s="397" t="s">
        <v>2406</v>
      </c>
      <c r="BP15" s="397" t="s">
        <v>2986</v>
      </c>
      <c r="BQ15" s="397" t="s">
        <v>2987</v>
      </c>
      <c r="BR15" s="397" t="s">
        <v>2988</v>
      </c>
      <c r="BS15" s="397" t="s">
        <v>2989</v>
      </c>
      <c r="BT15" s="397" t="s">
        <v>2990</v>
      </c>
      <c r="BU15" s="397" t="s">
        <v>2991</v>
      </c>
      <c r="BV15" s="397" t="s">
        <v>2992</v>
      </c>
      <c r="BW15" s="397" t="s">
        <v>2993</v>
      </c>
      <c r="BX15" s="397" t="s">
        <v>2994</v>
      </c>
      <c r="BY15" s="397" t="s">
        <v>2995</v>
      </c>
      <c r="BZ15" s="397" t="s">
        <v>2996</v>
      </c>
      <c r="CA15" s="397" t="s">
        <v>2997</v>
      </c>
      <c r="CB15" s="397" t="s">
        <v>2998</v>
      </c>
      <c r="CC15" s="397" t="s">
        <v>2999</v>
      </c>
      <c r="CD15" s="397" t="s">
        <v>3000</v>
      </c>
      <c r="CE15" s="397" t="s">
        <v>3001</v>
      </c>
      <c r="CF15" s="397" t="s">
        <v>2979</v>
      </c>
      <c r="CG15" s="397" t="s">
        <v>3002</v>
      </c>
      <c r="CH15" s="397"/>
      <c r="CI15" s="397"/>
      <c r="CJ15" s="397"/>
      <c r="CK15" s="397"/>
      <c r="CL15" s="397"/>
      <c r="CM15" s="403"/>
    </row>
    <row r="16" spans="1:120" x14ac:dyDescent="0.2">
      <c r="A16" s="278">
        <f t="shared" si="7"/>
        <v>13</v>
      </c>
      <c r="B16" s="278">
        <f t="shared" si="8"/>
        <v>4</v>
      </c>
      <c r="C16" s="278">
        <f t="shared" si="9"/>
        <v>6</v>
      </c>
      <c r="D16" s="278">
        <f t="shared" si="10"/>
        <v>3</v>
      </c>
      <c r="E16" s="278">
        <f t="shared" si="11"/>
        <v>3</v>
      </c>
      <c r="F16" s="408" t="str">
        <f t="shared" si="12"/>
        <v>CS62627</v>
      </c>
      <c r="G16" s="408" t="str">
        <f t="shared" si="13"/>
        <v>Michelin</v>
      </c>
      <c r="H16" s="408" t="str">
        <f t="shared" si="14"/>
        <v>Potthoff Steffen</v>
      </c>
      <c r="I16" s="408" t="str">
        <f t="shared" si="15"/>
        <v>PC Schwaben</v>
      </c>
      <c r="J16" s="278" t="str">
        <f t="shared" si="16"/>
        <v>CS62627</v>
      </c>
      <c r="K16" s="257" t="str">
        <f t="shared" si="17"/>
        <v>911 (991) GT3</v>
      </c>
      <c r="L16" s="414" t="str">
        <f t="shared" si="18"/>
        <v>22</v>
      </c>
      <c r="M16" s="256" t="str">
        <f t="shared" si="19"/>
        <v>2:24.781</v>
      </c>
      <c r="N16" s="414"/>
      <c r="O16" s="414"/>
      <c r="P16" s="414"/>
      <c r="Q16" s="262">
        <f t="shared" si="20"/>
        <v>2338</v>
      </c>
      <c r="R16">
        <f>VLOOKUP(A16,Grunddaten!$H$7:$I$56,2)</f>
        <v>37</v>
      </c>
      <c r="S16" s="430">
        <f t="shared" si="21"/>
        <v>8</v>
      </c>
      <c r="T16" s="430">
        <v>0</v>
      </c>
      <c r="U16" s="414">
        <f t="shared" si="22"/>
        <v>37</v>
      </c>
      <c r="V16" s="414" t="str">
        <f t="shared" si="23"/>
        <v/>
      </c>
      <c r="W16" s="414">
        <f t="shared" si="24"/>
        <v>37</v>
      </c>
      <c r="AA16" s="392">
        <v>6</v>
      </c>
      <c r="AB16" s="393" t="s">
        <v>1646</v>
      </c>
      <c r="AC16" s="392">
        <v>3</v>
      </c>
      <c r="AD16" s="393" t="s">
        <v>2797</v>
      </c>
      <c r="AE16" s="392">
        <v>13</v>
      </c>
      <c r="AF16" s="392">
        <v>4</v>
      </c>
      <c r="AG16" s="393" t="s">
        <v>1281</v>
      </c>
      <c r="AH16" s="393" t="s">
        <v>843</v>
      </c>
      <c r="AI16" s="393" t="s">
        <v>512</v>
      </c>
      <c r="AJ16" s="393" t="s">
        <v>513</v>
      </c>
      <c r="AK16" s="392">
        <v>2338</v>
      </c>
      <c r="AL16" s="392">
        <v>0</v>
      </c>
      <c r="AM16" s="393" t="s">
        <v>1602</v>
      </c>
      <c r="AN16" s="393"/>
      <c r="AO16" s="393" t="s">
        <v>305</v>
      </c>
      <c r="AP16" s="392">
        <v>0</v>
      </c>
      <c r="AQ16" s="393" t="s">
        <v>1602</v>
      </c>
      <c r="AR16" s="392">
        <v>1</v>
      </c>
      <c r="AS16" s="393" t="s">
        <v>1603</v>
      </c>
      <c r="AT16" s="393"/>
      <c r="AU16" s="393" t="s">
        <v>1604</v>
      </c>
      <c r="AV16" s="392">
        <v>1</v>
      </c>
      <c r="AW16" s="393" t="s">
        <v>1605</v>
      </c>
      <c r="AX16" s="393" t="s">
        <v>398</v>
      </c>
      <c r="AY16" s="393" t="s">
        <v>901</v>
      </c>
      <c r="AZ16" s="393" t="s">
        <v>902</v>
      </c>
      <c r="BA16" s="393" t="s">
        <v>305</v>
      </c>
      <c r="BB16" s="392">
        <v>0</v>
      </c>
      <c r="BC16" s="393" t="s">
        <v>545</v>
      </c>
      <c r="BD16" s="393" t="s">
        <v>81</v>
      </c>
      <c r="BE16" s="393" t="s">
        <v>3003</v>
      </c>
      <c r="BF16" s="393" t="s">
        <v>842</v>
      </c>
      <c r="BG16" s="393" t="s">
        <v>3004</v>
      </c>
      <c r="BH16" s="393" t="s">
        <v>3005</v>
      </c>
      <c r="BI16" s="394" t="s">
        <v>3006</v>
      </c>
      <c r="BJ16" s="393"/>
      <c r="BK16" s="393" t="s">
        <v>3007</v>
      </c>
      <c r="BL16" s="393" t="s">
        <v>3004</v>
      </c>
      <c r="BM16" s="393" t="s">
        <v>3003</v>
      </c>
      <c r="BN16" s="393" t="s">
        <v>3008</v>
      </c>
      <c r="BO16" s="393" t="s">
        <v>3009</v>
      </c>
      <c r="BP16" s="393" t="s">
        <v>3010</v>
      </c>
      <c r="BQ16" s="393" t="s">
        <v>3011</v>
      </c>
      <c r="BR16" s="393" t="s">
        <v>3012</v>
      </c>
      <c r="BS16" s="393" t="s">
        <v>3013</v>
      </c>
      <c r="BT16" s="393" t="s">
        <v>3014</v>
      </c>
      <c r="BU16" s="393" t="s">
        <v>3015</v>
      </c>
      <c r="BV16" s="393" t="s">
        <v>3016</v>
      </c>
      <c r="BW16" s="393" t="s">
        <v>3017</v>
      </c>
      <c r="BX16" s="393" t="s">
        <v>3018</v>
      </c>
      <c r="BY16" s="393" t="s">
        <v>3019</v>
      </c>
      <c r="BZ16" s="393" t="s">
        <v>3020</v>
      </c>
      <c r="CA16" s="393" t="s">
        <v>3021</v>
      </c>
      <c r="CB16" s="393" t="s">
        <v>3022</v>
      </c>
      <c r="CC16" s="393" t="s">
        <v>3023</v>
      </c>
      <c r="CD16" s="393" t="s">
        <v>3024</v>
      </c>
      <c r="CE16" s="393" t="s">
        <v>3025</v>
      </c>
      <c r="CF16" s="393" t="s">
        <v>3026</v>
      </c>
      <c r="CG16" s="393"/>
      <c r="CH16" s="393"/>
      <c r="CI16" s="393"/>
      <c r="CJ16" s="393"/>
      <c r="CK16" s="393"/>
      <c r="CL16" s="393"/>
      <c r="CM16" s="395"/>
    </row>
    <row r="17" spans="1:91" x14ac:dyDescent="0.2">
      <c r="A17" s="278">
        <f t="shared" si="7"/>
        <v>14</v>
      </c>
      <c r="B17" s="278">
        <f t="shared" si="8"/>
        <v>5</v>
      </c>
      <c r="C17" s="278">
        <f t="shared" si="9"/>
        <v>36</v>
      </c>
      <c r="D17" s="278">
        <f t="shared" si="10"/>
        <v>2</v>
      </c>
      <c r="E17" s="278">
        <f t="shared" si="11"/>
        <v>2</v>
      </c>
      <c r="F17" s="408" t="str">
        <f t="shared" si="12"/>
        <v>ES19011</v>
      </c>
      <c r="G17" s="408" t="str">
        <f t="shared" si="13"/>
        <v>Michelin</v>
      </c>
      <c r="H17" s="408" t="str">
        <f t="shared" si="14"/>
        <v>Schleuter Hubertus</v>
      </c>
      <c r="I17" s="408" t="str">
        <f t="shared" si="15"/>
        <v>PCD</v>
      </c>
      <c r="J17" s="278" t="str">
        <f t="shared" si="16"/>
        <v>ES19011</v>
      </c>
      <c r="K17" s="257" t="str">
        <f t="shared" si="17"/>
        <v>997 S</v>
      </c>
      <c r="L17" s="414" t="str">
        <f t="shared" si="18"/>
        <v>24</v>
      </c>
      <c r="M17" s="256" t="str">
        <f t="shared" si="19"/>
        <v>2:26.627</v>
      </c>
      <c r="N17" s="414"/>
      <c r="O17" s="414"/>
      <c r="P17" s="414"/>
      <c r="Q17" s="262">
        <f t="shared" si="20"/>
        <v>2874</v>
      </c>
      <c r="R17">
        <f>VLOOKUP(A17,Grunddaten!$H$7:$I$56,2)</f>
        <v>36</v>
      </c>
      <c r="S17" s="430">
        <f t="shared" si="21"/>
        <v>5</v>
      </c>
      <c r="T17" s="430">
        <v>0</v>
      </c>
      <c r="U17" s="414">
        <f t="shared" si="22"/>
        <v>36</v>
      </c>
      <c r="V17" s="414" t="str">
        <f t="shared" si="23"/>
        <v/>
      </c>
      <c r="W17" s="414">
        <f t="shared" si="24"/>
        <v>36</v>
      </c>
      <c r="AA17" s="396">
        <v>36</v>
      </c>
      <c r="AB17" s="397" t="s">
        <v>1646</v>
      </c>
      <c r="AC17" s="396">
        <v>2</v>
      </c>
      <c r="AD17" s="397" t="s">
        <v>2704</v>
      </c>
      <c r="AE17" s="396">
        <v>14</v>
      </c>
      <c r="AF17" s="396">
        <v>5</v>
      </c>
      <c r="AG17" s="397" t="s">
        <v>1281</v>
      </c>
      <c r="AH17" s="397" t="s">
        <v>3027</v>
      </c>
      <c r="AI17" s="397" t="s">
        <v>512</v>
      </c>
      <c r="AJ17" s="397" t="s">
        <v>513</v>
      </c>
      <c r="AK17" s="396">
        <v>2874</v>
      </c>
      <c r="AL17" s="396">
        <v>0</v>
      </c>
      <c r="AM17" s="397" t="s">
        <v>1765</v>
      </c>
      <c r="AN17" s="397"/>
      <c r="AO17" s="397" t="s">
        <v>305</v>
      </c>
      <c r="AP17" s="396">
        <v>0</v>
      </c>
      <c r="AQ17" s="397" t="s">
        <v>1765</v>
      </c>
      <c r="AR17" s="396">
        <v>1</v>
      </c>
      <c r="AS17" s="397" t="s">
        <v>1766</v>
      </c>
      <c r="AT17" s="397"/>
      <c r="AU17" s="397" t="s">
        <v>1767</v>
      </c>
      <c r="AV17" s="396">
        <v>1</v>
      </c>
      <c r="AW17" s="397" t="s">
        <v>1768</v>
      </c>
      <c r="AX17" s="397" t="s">
        <v>58</v>
      </c>
      <c r="AY17" s="397" t="s">
        <v>1769</v>
      </c>
      <c r="AZ17" s="397" t="s">
        <v>1770</v>
      </c>
      <c r="BA17" s="397" t="s">
        <v>305</v>
      </c>
      <c r="BB17" s="396">
        <v>0</v>
      </c>
      <c r="BC17" s="397" t="s">
        <v>837</v>
      </c>
      <c r="BD17" s="397" t="s">
        <v>81</v>
      </c>
      <c r="BE17" s="397" t="s">
        <v>3028</v>
      </c>
      <c r="BF17" s="397" t="s">
        <v>2707</v>
      </c>
      <c r="BG17" s="397" t="s">
        <v>3029</v>
      </c>
      <c r="BH17" s="397" t="s">
        <v>3030</v>
      </c>
      <c r="BI17" s="402" t="s">
        <v>3031</v>
      </c>
      <c r="BJ17" s="397"/>
      <c r="BK17" s="397" t="s">
        <v>3032</v>
      </c>
      <c r="BL17" s="397" t="s">
        <v>3029</v>
      </c>
      <c r="BM17" s="397" t="s">
        <v>3033</v>
      </c>
      <c r="BN17" s="397" t="s">
        <v>3034</v>
      </c>
      <c r="BO17" s="397" t="s">
        <v>3035</v>
      </c>
      <c r="BP17" s="397" t="s">
        <v>3028</v>
      </c>
      <c r="BQ17" s="397" t="s">
        <v>1024</v>
      </c>
      <c r="BR17" s="397" t="s">
        <v>3036</v>
      </c>
      <c r="BS17" s="397" t="s">
        <v>3037</v>
      </c>
      <c r="BT17" s="397" t="s">
        <v>3038</v>
      </c>
      <c r="BU17" s="397" t="s">
        <v>3039</v>
      </c>
      <c r="BV17" s="397" t="s">
        <v>3040</v>
      </c>
      <c r="BW17" s="397" t="s">
        <v>3041</v>
      </c>
      <c r="BX17" s="397" t="s">
        <v>3042</v>
      </c>
      <c r="BY17" s="397" t="s">
        <v>3043</v>
      </c>
      <c r="BZ17" s="397" t="s">
        <v>3044</v>
      </c>
      <c r="CA17" s="397" t="s">
        <v>3045</v>
      </c>
      <c r="CB17" s="397" t="s">
        <v>3046</v>
      </c>
      <c r="CC17" s="397" t="s">
        <v>3047</v>
      </c>
      <c r="CD17" s="397" t="s">
        <v>3048</v>
      </c>
      <c r="CE17" s="397" t="s">
        <v>3049</v>
      </c>
      <c r="CF17" s="397" t="s">
        <v>3050</v>
      </c>
      <c r="CG17" s="397" t="s">
        <v>3051</v>
      </c>
      <c r="CH17" s="397" t="s">
        <v>3052</v>
      </c>
      <c r="CI17" s="397"/>
      <c r="CJ17" s="397"/>
      <c r="CK17" s="397"/>
      <c r="CL17" s="397"/>
      <c r="CM17" s="403"/>
    </row>
    <row r="18" spans="1:91" x14ac:dyDescent="0.2">
      <c r="A18" s="278">
        <f t="shared" si="7"/>
        <v>15</v>
      </c>
      <c r="B18" s="278">
        <f t="shared" si="8"/>
        <v>6</v>
      </c>
      <c r="C18" s="278">
        <f t="shared" si="9"/>
        <v>40</v>
      </c>
      <c r="D18" s="278">
        <f t="shared" si="10"/>
        <v>1</v>
      </c>
      <c r="E18" s="278">
        <f t="shared" si="11"/>
        <v>1</v>
      </c>
      <c r="F18" s="408" t="str">
        <f t="shared" si="12"/>
        <v>CR58137</v>
      </c>
      <c r="G18" s="408" t="str">
        <f t="shared" si="13"/>
        <v>Michelin</v>
      </c>
      <c r="H18" s="408" t="str">
        <f t="shared" si="14"/>
        <v>Klein Dieter</v>
      </c>
      <c r="I18" s="408" t="str">
        <f t="shared" si="15"/>
        <v>PC Roland zu  Bremen</v>
      </c>
      <c r="J18" s="278" t="str">
        <f t="shared" si="16"/>
        <v>CR58137</v>
      </c>
      <c r="K18" s="257" t="str">
        <f t="shared" si="17"/>
        <v>993 Coupe</v>
      </c>
      <c r="L18" s="414" t="str">
        <f t="shared" si="18"/>
        <v>22</v>
      </c>
      <c r="M18" s="256" t="str">
        <f t="shared" si="19"/>
        <v>2:26.131</v>
      </c>
      <c r="N18" s="414"/>
      <c r="O18" s="414"/>
      <c r="P18" s="414"/>
      <c r="Q18" s="262">
        <f t="shared" si="20"/>
        <v>2975</v>
      </c>
      <c r="R18">
        <f>VLOOKUP(A18,Grunddaten!$H$7:$I$56,2)</f>
        <v>35</v>
      </c>
      <c r="S18" s="430">
        <f t="shared" si="21"/>
        <v>7</v>
      </c>
      <c r="T18" s="430">
        <v>0</v>
      </c>
      <c r="U18" s="414">
        <f t="shared" si="22"/>
        <v>35</v>
      </c>
      <c r="V18" s="414" t="str">
        <f t="shared" si="23"/>
        <v/>
      </c>
      <c r="W18" s="414">
        <f t="shared" si="24"/>
        <v>35</v>
      </c>
      <c r="AA18" s="392">
        <v>40</v>
      </c>
      <c r="AB18" s="393" t="s">
        <v>1646</v>
      </c>
      <c r="AC18" s="392">
        <v>1</v>
      </c>
      <c r="AD18" s="393" t="s">
        <v>2729</v>
      </c>
      <c r="AE18" s="392">
        <v>15</v>
      </c>
      <c r="AF18" s="392">
        <v>6</v>
      </c>
      <c r="AG18" s="393" t="s">
        <v>1281</v>
      </c>
      <c r="AH18" s="393" t="s">
        <v>843</v>
      </c>
      <c r="AI18" s="393" t="s">
        <v>512</v>
      </c>
      <c r="AJ18" s="393" t="s">
        <v>513</v>
      </c>
      <c r="AK18" s="392">
        <v>2975</v>
      </c>
      <c r="AL18" s="392">
        <v>0</v>
      </c>
      <c r="AM18" s="393" t="s">
        <v>844</v>
      </c>
      <c r="AN18" s="393"/>
      <c r="AO18" s="393" t="s">
        <v>305</v>
      </c>
      <c r="AP18" s="392">
        <v>0</v>
      </c>
      <c r="AQ18" s="393" t="s">
        <v>844</v>
      </c>
      <c r="AR18" s="392">
        <v>1</v>
      </c>
      <c r="AS18" s="393" t="s">
        <v>841</v>
      </c>
      <c r="AT18" s="393"/>
      <c r="AU18" s="393" t="s">
        <v>845</v>
      </c>
      <c r="AV18" s="392">
        <v>1</v>
      </c>
      <c r="AW18" s="393" t="s">
        <v>846</v>
      </c>
      <c r="AX18" s="393" t="s">
        <v>654</v>
      </c>
      <c r="AY18" s="393" t="s">
        <v>655</v>
      </c>
      <c r="AZ18" s="393" t="s">
        <v>656</v>
      </c>
      <c r="BA18" s="393" t="s">
        <v>305</v>
      </c>
      <c r="BB18" s="392">
        <v>0</v>
      </c>
      <c r="BC18" s="393" t="s">
        <v>836</v>
      </c>
      <c r="BD18" s="393" t="s">
        <v>81</v>
      </c>
      <c r="BE18" s="393" t="s">
        <v>3053</v>
      </c>
      <c r="BF18" s="393" t="s">
        <v>2707</v>
      </c>
      <c r="BG18" s="393" t="s">
        <v>2770</v>
      </c>
      <c r="BH18" s="393" t="s">
        <v>3054</v>
      </c>
      <c r="BI18" s="394" t="s">
        <v>3055</v>
      </c>
      <c r="BJ18" s="393"/>
      <c r="BK18" s="393" t="s">
        <v>3056</v>
      </c>
      <c r="BL18" s="393" t="s">
        <v>2770</v>
      </c>
      <c r="BM18" s="393" t="s">
        <v>3057</v>
      </c>
      <c r="BN18" s="393" t="s">
        <v>3058</v>
      </c>
      <c r="BO18" s="393" t="s">
        <v>3059</v>
      </c>
      <c r="BP18" s="393" t="s">
        <v>3053</v>
      </c>
      <c r="BQ18" s="393" t="s">
        <v>3060</v>
      </c>
      <c r="BR18" s="393" t="s">
        <v>3061</v>
      </c>
      <c r="BS18" s="393" t="s">
        <v>3062</v>
      </c>
      <c r="BT18" s="393" t="s">
        <v>3063</v>
      </c>
      <c r="BU18" s="393" t="s">
        <v>3064</v>
      </c>
      <c r="BV18" s="393" t="s">
        <v>3065</v>
      </c>
      <c r="BW18" s="393" t="s">
        <v>3066</v>
      </c>
      <c r="BX18" s="393" t="s">
        <v>3067</v>
      </c>
      <c r="BY18" s="393" t="s">
        <v>3068</v>
      </c>
      <c r="BZ18" s="393" t="s">
        <v>1707</v>
      </c>
      <c r="CA18" s="393" t="s">
        <v>3069</v>
      </c>
      <c r="CB18" s="393" t="s">
        <v>3070</v>
      </c>
      <c r="CC18" s="393" t="s">
        <v>3071</v>
      </c>
      <c r="CD18" s="393" t="s">
        <v>2361</v>
      </c>
      <c r="CE18" s="393" t="s">
        <v>3072</v>
      </c>
      <c r="CF18" s="393" t="s">
        <v>3073</v>
      </c>
      <c r="CG18" s="393"/>
      <c r="CH18" s="393"/>
      <c r="CI18" s="393"/>
      <c r="CJ18" s="393"/>
      <c r="CK18" s="393"/>
      <c r="CL18" s="393"/>
      <c r="CM18" s="395"/>
    </row>
    <row r="19" spans="1:91" x14ac:dyDescent="0.2">
      <c r="A19" s="278">
        <f t="shared" si="7"/>
        <v>16</v>
      </c>
      <c r="B19" s="278">
        <f t="shared" si="8"/>
        <v>5</v>
      </c>
      <c r="C19" s="278">
        <f t="shared" si="9"/>
        <v>27</v>
      </c>
      <c r="D19" s="278">
        <f t="shared" si="10"/>
        <v>3</v>
      </c>
      <c r="E19" s="278">
        <f t="shared" si="11"/>
        <v>3</v>
      </c>
      <c r="F19" s="408" t="str">
        <f t="shared" si="12"/>
        <v>Gast Schilt Michael</v>
      </c>
      <c r="G19" s="408" t="str">
        <f t="shared" si="13"/>
        <v/>
      </c>
      <c r="H19" s="408" t="str">
        <f t="shared" si="14"/>
        <v>Schilt Michael</v>
      </c>
      <c r="I19" s="408" t="str">
        <f t="shared" si="15"/>
        <v>Gast</v>
      </c>
      <c r="J19" s="278">
        <f t="shared" si="16"/>
        <v>0</v>
      </c>
      <c r="K19" s="257" t="str">
        <f t="shared" si="17"/>
        <v>911 Carrera 4GTS</v>
      </c>
      <c r="L19" s="414" t="str">
        <f t="shared" si="18"/>
        <v>26</v>
      </c>
      <c r="M19" s="256" t="str">
        <f t="shared" si="19"/>
        <v>2:11.367</v>
      </c>
      <c r="N19" s="414"/>
      <c r="O19" s="414"/>
      <c r="P19" s="414"/>
      <c r="Q19" s="262">
        <f t="shared" si="20"/>
        <v>3992</v>
      </c>
      <c r="R19">
        <f>VLOOKUP(A19,Grunddaten!$H$7:$I$56,2)</f>
        <v>34</v>
      </c>
      <c r="S19" s="430">
        <f t="shared" si="21"/>
        <v>8</v>
      </c>
      <c r="T19" s="430">
        <v>0</v>
      </c>
      <c r="U19" s="414">
        <f t="shared" si="22"/>
        <v>34</v>
      </c>
      <c r="V19" s="414" t="str">
        <f t="shared" si="23"/>
        <v/>
      </c>
      <c r="W19" s="414">
        <f t="shared" si="24"/>
        <v>0</v>
      </c>
      <c r="AA19" s="396">
        <v>27</v>
      </c>
      <c r="AB19" s="397" t="s">
        <v>1646</v>
      </c>
      <c r="AC19" s="396">
        <v>3</v>
      </c>
      <c r="AD19" s="397" t="s">
        <v>2797</v>
      </c>
      <c r="AE19" s="396">
        <v>16</v>
      </c>
      <c r="AF19" s="396">
        <v>5</v>
      </c>
      <c r="AG19" s="397" t="s">
        <v>1099</v>
      </c>
      <c r="AH19" s="397" t="s">
        <v>3074</v>
      </c>
      <c r="AI19" s="397" t="s">
        <v>512</v>
      </c>
      <c r="AJ19" s="397" t="s">
        <v>513</v>
      </c>
      <c r="AK19" s="396">
        <v>3992</v>
      </c>
      <c r="AL19" s="396">
        <v>0</v>
      </c>
      <c r="AM19" s="397" t="s">
        <v>3075</v>
      </c>
      <c r="AN19" s="397"/>
      <c r="AO19" s="397" t="s">
        <v>305</v>
      </c>
      <c r="AP19" s="396">
        <v>0</v>
      </c>
      <c r="AQ19" s="397" t="s">
        <v>3075</v>
      </c>
      <c r="AR19" s="396">
        <v>1</v>
      </c>
      <c r="AS19" s="397" t="s">
        <v>873</v>
      </c>
      <c r="AT19" s="397"/>
      <c r="AU19" s="397" t="s">
        <v>3076</v>
      </c>
      <c r="AV19" s="396">
        <v>1</v>
      </c>
      <c r="AW19" s="397"/>
      <c r="AX19" s="397"/>
      <c r="AY19" s="397"/>
      <c r="AZ19" s="397" t="s">
        <v>3077</v>
      </c>
      <c r="BA19" s="397" t="s">
        <v>305</v>
      </c>
      <c r="BB19" s="396">
        <v>0</v>
      </c>
      <c r="BC19" s="397" t="s">
        <v>3078</v>
      </c>
      <c r="BD19" s="397"/>
      <c r="BE19" s="397" t="s">
        <v>2612</v>
      </c>
      <c r="BF19" s="397" t="s">
        <v>1772</v>
      </c>
      <c r="BG19" s="397" t="s">
        <v>3079</v>
      </c>
      <c r="BH19" s="397" t="s">
        <v>3080</v>
      </c>
      <c r="BI19" s="402" t="s">
        <v>3081</v>
      </c>
      <c r="BJ19" s="397"/>
      <c r="BK19" s="397" t="s">
        <v>3082</v>
      </c>
      <c r="BL19" s="397" t="s">
        <v>3079</v>
      </c>
      <c r="BM19" s="397" t="s">
        <v>3083</v>
      </c>
      <c r="BN19" s="397" t="s">
        <v>3084</v>
      </c>
      <c r="BO19" s="397" t="s">
        <v>3085</v>
      </c>
      <c r="BP19" s="397" t="s">
        <v>3086</v>
      </c>
      <c r="BQ19" s="397" t="s">
        <v>3087</v>
      </c>
      <c r="BR19" s="397" t="s">
        <v>3088</v>
      </c>
      <c r="BS19" s="397" t="s">
        <v>3089</v>
      </c>
      <c r="BT19" s="397" t="s">
        <v>3090</v>
      </c>
      <c r="BU19" s="397" t="s">
        <v>3091</v>
      </c>
      <c r="BV19" s="397" t="s">
        <v>3092</v>
      </c>
      <c r="BW19" s="397" t="s">
        <v>3093</v>
      </c>
      <c r="BX19" s="397" t="s">
        <v>2612</v>
      </c>
      <c r="BY19" s="397" t="s">
        <v>3094</v>
      </c>
      <c r="BZ19" s="397" t="s">
        <v>3095</v>
      </c>
      <c r="CA19" s="397" t="s">
        <v>3096</v>
      </c>
      <c r="CB19" s="397" t="s">
        <v>3097</v>
      </c>
      <c r="CC19" s="397" t="s">
        <v>3098</v>
      </c>
      <c r="CD19" s="397" t="s">
        <v>3099</v>
      </c>
      <c r="CE19" s="397" t="s">
        <v>3100</v>
      </c>
      <c r="CF19" s="397" t="s">
        <v>3101</v>
      </c>
      <c r="CG19" s="397" t="s">
        <v>3102</v>
      </c>
      <c r="CH19" s="397" t="s">
        <v>3103</v>
      </c>
      <c r="CI19" s="397" t="s">
        <v>3104</v>
      </c>
      <c r="CJ19" s="397" t="s">
        <v>3105</v>
      </c>
      <c r="CK19" s="397"/>
      <c r="CL19" s="397"/>
      <c r="CM19" s="403"/>
    </row>
    <row r="20" spans="1:91" x14ac:dyDescent="0.2">
      <c r="A20" s="278">
        <f t="shared" si="7"/>
        <v>17</v>
      </c>
      <c r="B20" s="278">
        <f t="shared" si="8"/>
        <v>6</v>
      </c>
      <c r="C20" s="278">
        <f t="shared" si="9"/>
        <v>2</v>
      </c>
      <c r="D20" s="278">
        <f t="shared" si="10"/>
        <v>3</v>
      </c>
      <c r="E20" s="278">
        <f t="shared" si="11"/>
        <v>3</v>
      </c>
      <c r="F20" s="408" t="str">
        <f t="shared" si="12"/>
        <v>CI27292</v>
      </c>
      <c r="G20" s="408" t="str">
        <f t="shared" si="13"/>
        <v>Michelin</v>
      </c>
      <c r="H20" s="408" t="str">
        <f t="shared" si="14"/>
        <v>Betz Harald</v>
      </c>
      <c r="I20" s="408" t="str">
        <f t="shared" si="15"/>
        <v>PC Inntal</v>
      </c>
      <c r="J20" s="278" t="str">
        <f t="shared" si="16"/>
        <v>CI27292</v>
      </c>
      <c r="K20" s="257" t="str">
        <f t="shared" si="17"/>
        <v>911 (991) GT3</v>
      </c>
      <c r="L20" s="414" t="str">
        <f t="shared" si="18"/>
        <v>23</v>
      </c>
      <c r="M20" s="256" t="str">
        <f t="shared" si="19"/>
        <v>2:16.518</v>
      </c>
      <c r="N20" s="414"/>
      <c r="O20" s="414"/>
      <c r="P20" s="414"/>
      <c r="Q20" s="262">
        <f t="shared" si="20"/>
        <v>4886</v>
      </c>
      <c r="R20">
        <f>VLOOKUP(A20,Grunddaten!$H$7:$I$56,2)</f>
        <v>33</v>
      </c>
      <c r="S20" s="430">
        <f t="shared" si="21"/>
        <v>8</v>
      </c>
      <c r="T20" s="430">
        <v>0</v>
      </c>
      <c r="U20" s="414">
        <f t="shared" si="22"/>
        <v>33</v>
      </c>
      <c r="V20" s="414" t="str">
        <f t="shared" si="23"/>
        <v/>
      </c>
      <c r="W20" s="414">
        <f t="shared" si="24"/>
        <v>33</v>
      </c>
      <c r="AA20" s="392">
        <v>2</v>
      </c>
      <c r="AB20" s="393" t="s">
        <v>1646</v>
      </c>
      <c r="AC20" s="392">
        <v>3</v>
      </c>
      <c r="AD20" s="393" t="s">
        <v>2797</v>
      </c>
      <c r="AE20" s="392">
        <v>17</v>
      </c>
      <c r="AF20" s="392">
        <v>6</v>
      </c>
      <c r="AG20" s="393" t="s">
        <v>1281</v>
      </c>
      <c r="AH20" s="393" t="s">
        <v>637</v>
      </c>
      <c r="AI20" s="393" t="s">
        <v>512</v>
      </c>
      <c r="AJ20" s="393" t="s">
        <v>513</v>
      </c>
      <c r="AK20" s="392">
        <v>4886</v>
      </c>
      <c r="AL20" s="392">
        <v>0</v>
      </c>
      <c r="AM20" s="393" t="s">
        <v>3106</v>
      </c>
      <c r="AN20" s="393"/>
      <c r="AO20" s="393" t="s">
        <v>305</v>
      </c>
      <c r="AP20" s="392">
        <v>0</v>
      </c>
      <c r="AQ20" s="393" t="s">
        <v>3106</v>
      </c>
      <c r="AR20" s="392">
        <v>1</v>
      </c>
      <c r="AS20" s="393" t="s">
        <v>3107</v>
      </c>
      <c r="AT20" s="393"/>
      <c r="AU20" s="393" t="s">
        <v>3108</v>
      </c>
      <c r="AV20" s="392">
        <v>1</v>
      </c>
      <c r="AW20" s="393" t="s">
        <v>3109</v>
      </c>
      <c r="AX20" s="393" t="s">
        <v>364</v>
      </c>
      <c r="AY20" s="393" t="s">
        <v>3110</v>
      </c>
      <c r="AZ20" s="393" t="s">
        <v>3111</v>
      </c>
      <c r="BA20" s="393" t="s">
        <v>305</v>
      </c>
      <c r="BB20" s="392">
        <v>0</v>
      </c>
      <c r="BC20" s="393" t="s">
        <v>545</v>
      </c>
      <c r="BD20" s="393" t="s">
        <v>81</v>
      </c>
      <c r="BE20" s="393" t="s">
        <v>3112</v>
      </c>
      <c r="BF20" s="393" t="s">
        <v>1918</v>
      </c>
      <c r="BG20" s="393" t="s">
        <v>3113</v>
      </c>
      <c r="BH20" s="393" t="s">
        <v>3114</v>
      </c>
      <c r="BI20" s="394" t="s">
        <v>3115</v>
      </c>
      <c r="BJ20" s="393"/>
      <c r="BK20" s="393" t="s">
        <v>3116</v>
      </c>
      <c r="BL20" s="393" t="s">
        <v>3113</v>
      </c>
      <c r="BM20" s="393" t="s">
        <v>3117</v>
      </c>
      <c r="BN20" s="393" t="s">
        <v>3118</v>
      </c>
      <c r="BO20" s="393" t="s">
        <v>3119</v>
      </c>
      <c r="BP20" s="393" t="s">
        <v>1473</v>
      </c>
      <c r="BQ20" s="393" t="s">
        <v>3120</v>
      </c>
      <c r="BR20" s="393" t="s">
        <v>3121</v>
      </c>
      <c r="BS20" s="393" t="s">
        <v>3122</v>
      </c>
      <c r="BT20" s="393" t="s">
        <v>3123</v>
      </c>
      <c r="BU20" s="393" t="s">
        <v>3124</v>
      </c>
      <c r="BV20" s="393" t="s">
        <v>3125</v>
      </c>
      <c r="BW20" s="393" t="s">
        <v>3126</v>
      </c>
      <c r="BX20" s="393" t="s">
        <v>3127</v>
      </c>
      <c r="BY20" s="393" t="s">
        <v>3128</v>
      </c>
      <c r="BZ20" s="393" t="s">
        <v>3129</v>
      </c>
      <c r="CA20" s="393" t="s">
        <v>3130</v>
      </c>
      <c r="CB20" s="393" t="s">
        <v>3131</v>
      </c>
      <c r="CC20" s="393" t="s">
        <v>3112</v>
      </c>
      <c r="CD20" s="393" t="s">
        <v>3132</v>
      </c>
      <c r="CE20" s="393" t="s">
        <v>3133</v>
      </c>
      <c r="CF20" s="393" t="s">
        <v>3134</v>
      </c>
      <c r="CG20" s="393" t="s">
        <v>3135</v>
      </c>
      <c r="CH20" s="393"/>
      <c r="CI20" s="393"/>
      <c r="CJ20" s="393"/>
      <c r="CK20" s="393"/>
      <c r="CL20" s="393"/>
      <c r="CM20" s="395"/>
    </row>
    <row r="21" spans="1:91" x14ac:dyDescent="0.2">
      <c r="A21" s="278">
        <f t="shared" si="7"/>
        <v>18</v>
      </c>
      <c r="B21" s="278">
        <f t="shared" si="8"/>
        <v>7</v>
      </c>
      <c r="C21" s="278">
        <f t="shared" si="9"/>
        <v>49</v>
      </c>
      <c r="D21" s="278">
        <f t="shared" si="10"/>
        <v>1</v>
      </c>
      <c r="E21" s="278">
        <f t="shared" si="11"/>
        <v>1</v>
      </c>
      <c r="F21" s="408" t="str">
        <f t="shared" si="12"/>
        <v>CR53365</v>
      </c>
      <c r="G21" s="408" t="str">
        <f t="shared" si="13"/>
        <v>Michelin</v>
      </c>
      <c r="H21" s="408" t="str">
        <f t="shared" si="14"/>
        <v>Rabehl Dirk</v>
      </c>
      <c r="I21" s="408" t="str">
        <f t="shared" si="15"/>
        <v>PC Rhein-Main</v>
      </c>
      <c r="J21" s="278" t="str">
        <f t="shared" si="16"/>
        <v>CR53365</v>
      </c>
      <c r="K21" s="257" t="str">
        <f t="shared" si="17"/>
        <v>993 Targa</v>
      </c>
      <c r="L21" s="414" t="str">
        <f t="shared" si="18"/>
        <v>24</v>
      </c>
      <c r="M21" s="256" t="str">
        <f t="shared" si="19"/>
        <v>2:26.010</v>
      </c>
      <c r="N21" s="414"/>
      <c r="O21" s="414"/>
      <c r="P21" s="414"/>
      <c r="Q21" s="262">
        <f t="shared" si="20"/>
        <v>5131</v>
      </c>
      <c r="R21">
        <f>VLOOKUP(A21,Grunddaten!$H$7:$I$56,2)</f>
        <v>32</v>
      </c>
      <c r="S21" s="430">
        <f t="shared" si="21"/>
        <v>7</v>
      </c>
      <c r="T21" s="430">
        <v>0</v>
      </c>
      <c r="U21" s="414">
        <f t="shared" si="22"/>
        <v>32</v>
      </c>
      <c r="V21" s="414" t="str">
        <f t="shared" si="23"/>
        <v/>
      </c>
      <c r="W21" s="414">
        <f t="shared" si="24"/>
        <v>32</v>
      </c>
      <c r="AA21" s="396">
        <v>49</v>
      </c>
      <c r="AB21" s="397" t="s">
        <v>1646</v>
      </c>
      <c r="AC21" s="396">
        <v>1</v>
      </c>
      <c r="AD21" s="397" t="s">
        <v>2729</v>
      </c>
      <c r="AE21" s="396">
        <v>18</v>
      </c>
      <c r="AF21" s="396">
        <v>7</v>
      </c>
      <c r="AG21" s="397" t="s">
        <v>1281</v>
      </c>
      <c r="AH21" s="397" t="s">
        <v>3027</v>
      </c>
      <c r="AI21" s="397" t="s">
        <v>512</v>
      </c>
      <c r="AJ21" s="397" t="s">
        <v>513</v>
      </c>
      <c r="AK21" s="396">
        <v>5131</v>
      </c>
      <c r="AL21" s="396">
        <v>0</v>
      </c>
      <c r="AM21" s="397" t="s">
        <v>1311</v>
      </c>
      <c r="AN21" s="397"/>
      <c r="AO21" s="397" t="s">
        <v>305</v>
      </c>
      <c r="AP21" s="396">
        <v>0</v>
      </c>
      <c r="AQ21" s="397" t="s">
        <v>1311</v>
      </c>
      <c r="AR21" s="396">
        <v>1</v>
      </c>
      <c r="AS21" s="397" t="s">
        <v>1312</v>
      </c>
      <c r="AT21" s="397"/>
      <c r="AU21" s="397" t="s">
        <v>1313</v>
      </c>
      <c r="AV21" s="396">
        <v>1</v>
      </c>
      <c r="AW21" s="397" t="s">
        <v>1314</v>
      </c>
      <c r="AX21" s="397" t="s">
        <v>569</v>
      </c>
      <c r="AY21" s="397" t="s">
        <v>907</v>
      </c>
      <c r="AZ21" s="397" t="s">
        <v>1315</v>
      </c>
      <c r="BA21" s="397" t="s">
        <v>305</v>
      </c>
      <c r="BB21" s="396">
        <v>0</v>
      </c>
      <c r="BC21" s="397" t="s">
        <v>1940</v>
      </c>
      <c r="BD21" s="397" t="s">
        <v>81</v>
      </c>
      <c r="BE21" s="397" t="s">
        <v>3136</v>
      </c>
      <c r="BF21" s="397" t="s">
        <v>843</v>
      </c>
      <c r="BG21" s="397" t="s">
        <v>3137</v>
      </c>
      <c r="BH21" s="397" t="s">
        <v>3138</v>
      </c>
      <c r="BI21" s="402" t="s">
        <v>3139</v>
      </c>
      <c r="BJ21" s="397"/>
      <c r="BK21" s="397" t="s">
        <v>3140</v>
      </c>
      <c r="BL21" s="397" t="s">
        <v>3137</v>
      </c>
      <c r="BM21" s="397" t="s">
        <v>3141</v>
      </c>
      <c r="BN21" s="397" t="s">
        <v>3142</v>
      </c>
      <c r="BO21" s="397" t="s">
        <v>3143</v>
      </c>
      <c r="BP21" s="397" t="s">
        <v>3144</v>
      </c>
      <c r="BQ21" s="397" t="s">
        <v>3145</v>
      </c>
      <c r="BR21" s="397" t="s">
        <v>3146</v>
      </c>
      <c r="BS21" s="397" t="s">
        <v>2264</v>
      </c>
      <c r="BT21" s="397" t="s">
        <v>3147</v>
      </c>
      <c r="BU21" s="397" t="s">
        <v>3148</v>
      </c>
      <c r="BV21" s="397" t="s">
        <v>3149</v>
      </c>
      <c r="BW21" s="397" t="s">
        <v>3150</v>
      </c>
      <c r="BX21" s="397" t="s">
        <v>3151</v>
      </c>
      <c r="BY21" s="397" t="s">
        <v>3152</v>
      </c>
      <c r="BZ21" s="397" t="s">
        <v>3153</v>
      </c>
      <c r="CA21" s="397" t="s">
        <v>3154</v>
      </c>
      <c r="CB21" s="397" t="s">
        <v>3155</v>
      </c>
      <c r="CC21" s="397" t="s">
        <v>3156</v>
      </c>
      <c r="CD21" s="397" t="s">
        <v>3157</v>
      </c>
      <c r="CE21" s="397" t="s">
        <v>3158</v>
      </c>
      <c r="CF21" s="397" t="s">
        <v>3136</v>
      </c>
      <c r="CG21" s="397" t="s">
        <v>3159</v>
      </c>
      <c r="CH21" s="397" t="s">
        <v>3160</v>
      </c>
      <c r="CI21" s="397"/>
      <c r="CJ21" s="397"/>
      <c r="CK21" s="397"/>
      <c r="CL21" s="397"/>
      <c r="CM21" s="403"/>
    </row>
    <row r="22" spans="1:91" x14ac:dyDescent="0.2">
      <c r="A22" s="278">
        <f t="shared" si="7"/>
        <v>19</v>
      </c>
      <c r="B22" s="278">
        <f t="shared" si="8"/>
        <v>7</v>
      </c>
      <c r="C22" s="278">
        <f t="shared" si="9"/>
        <v>20</v>
      </c>
      <c r="D22" s="278">
        <f t="shared" si="10"/>
        <v>3</v>
      </c>
      <c r="E22" s="278">
        <f t="shared" si="11"/>
        <v>3</v>
      </c>
      <c r="F22" s="408" t="str">
        <f t="shared" si="12"/>
        <v>CH21360</v>
      </c>
      <c r="G22" s="408" t="str">
        <f t="shared" si="13"/>
        <v>Michelin</v>
      </c>
      <c r="H22" s="408" t="str">
        <f t="shared" si="14"/>
        <v>Stork Remo</v>
      </c>
      <c r="I22" s="408" t="str">
        <f t="shared" si="15"/>
        <v>PC Hamburg</v>
      </c>
      <c r="J22" s="278" t="str">
        <f t="shared" si="16"/>
        <v>CH21360</v>
      </c>
      <c r="K22" s="257" t="str">
        <f t="shared" si="17"/>
        <v>911 (991) GT3 RS</v>
      </c>
      <c r="L22" s="414" t="str">
        <f t="shared" si="18"/>
        <v>28</v>
      </c>
      <c r="M22" s="256" t="str">
        <f t="shared" si="19"/>
        <v>2:15.984</v>
      </c>
      <c r="N22" s="414"/>
      <c r="O22" s="414"/>
      <c r="P22" s="414"/>
      <c r="Q22" s="262">
        <f t="shared" si="20"/>
        <v>5182</v>
      </c>
      <c r="R22">
        <f>VLOOKUP(A22,Grunddaten!$H$7:$I$56,2)</f>
        <v>31</v>
      </c>
      <c r="S22" s="430">
        <f t="shared" si="21"/>
        <v>8</v>
      </c>
      <c r="T22" s="430">
        <v>0</v>
      </c>
      <c r="U22" s="414">
        <f t="shared" si="22"/>
        <v>31</v>
      </c>
      <c r="V22" s="414" t="str">
        <f t="shared" si="23"/>
        <v/>
      </c>
      <c r="W22" s="414">
        <f t="shared" si="24"/>
        <v>31</v>
      </c>
      <c r="AA22" s="392">
        <v>20</v>
      </c>
      <c r="AB22" s="393" t="s">
        <v>1646</v>
      </c>
      <c r="AC22" s="392">
        <v>3</v>
      </c>
      <c r="AD22" s="393" t="s">
        <v>2797</v>
      </c>
      <c r="AE22" s="392">
        <v>19</v>
      </c>
      <c r="AF22" s="392">
        <v>7</v>
      </c>
      <c r="AG22" s="393" t="s">
        <v>1099</v>
      </c>
      <c r="AH22" s="393" t="s">
        <v>3161</v>
      </c>
      <c r="AI22" s="393" t="s">
        <v>512</v>
      </c>
      <c r="AJ22" s="393" t="s">
        <v>513</v>
      </c>
      <c r="AK22" s="392">
        <v>5182</v>
      </c>
      <c r="AL22" s="392">
        <v>0</v>
      </c>
      <c r="AM22" s="393" t="s">
        <v>1544</v>
      </c>
      <c r="AN22" s="393"/>
      <c r="AO22" s="393" t="s">
        <v>305</v>
      </c>
      <c r="AP22" s="392">
        <v>0</v>
      </c>
      <c r="AQ22" s="393" t="s">
        <v>1544</v>
      </c>
      <c r="AR22" s="392">
        <v>1</v>
      </c>
      <c r="AS22" s="393" t="s">
        <v>1545</v>
      </c>
      <c r="AT22" s="393"/>
      <c r="AU22" s="393" t="s">
        <v>1546</v>
      </c>
      <c r="AV22" s="392">
        <v>1</v>
      </c>
      <c r="AW22" s="393" t="s">
        <v>1547</v>
      </c>
      <c r="AX22" s="393" t="s">
        <v>609</v>
      </c>
      <c r="AY22" s="393" t="s">
        <v>903</v>
      </c>
      <c r="AZ22" s="393" t="s">
        <v>822</v>
      </c>
      <c r="BA22" s="393" t="s">
        <v>305</v>
      </c>
      <c r="BB22" s="392">
        <v>0</v>
      </c>
      <c r="BC22" s="393" t="s">
        <v>641</v>
      </c>
      <c r="BD22" s="393" t="s">
        <v>81</v>
      </c>
      <c r="BE22" s="393" t="s">
        <v>3162</v>
      </c>
      <c r="BF22" s="393" t="s">
        <v>848</v>
      </c>
      <c r="BG22" s="393" t="s">
        <v>3163</v>
      </c>
      <c r="BH22" s="393" t="s">
        <v>3164</v>
      </c>
      <c r="BI22" s="394" t="s">
        <v>3165</v>
      </c>
      <c r="BJ22" s="393"/>
      <c r="BK22" s="393" t="s">
        <v>3166</v>
      </c>
      <c r="BL22" s="393" t="s">
        <v>3163</v>
      </c>
      <c r="BM22" s="393" t="s">
        <v>3167</v>
      </c>
      <c r="BN22" s="393" t="s">
        <v>3168</v>
      </c>
      <c r="BO22" s="393" t="s">
        <v>3169</v>
      </c>
      <c r="BP22" s="393" t="s">
        <v>3170</v>
      </c>
      <c r="BQ22" s="393" t="s">
        <v>3171</v>
      </c>
      <c r="BR22" s="393" t="s">
        <v>3172</v>
      </c>
      <c r="BS22" s="393" t="s">
        <v>3173</v>
      </c>
      <c r="BT22" s="393" t="s">
        <v>1928</v>
      </c>
      <c r="BU22" s="393" t="s">
        <v>3162</v>
      </c>
      <c r="BV22" s="393" t="s">
        <v>3124</v>
      </c>
      <c r="BW22" s="393" t="s">
        <v>3174</v>
      </c>
      <c r="BX22" s="393" t="s">
        <v>3175</v>
      </c>
      <c r="BY22" s="393" t="s">
        <v>1764</v>
      </c>
      <c r="BZ22" s="393" t="s">
        <v>3176</v>
      </c>
      <c r="CA22" s="393" t="s">
        <v>3177</v>
      </c>
      <c r="CB22" s="393" t="s">
        <v>3178</v>
      </c>
      <c r="CC22" s="393" t="s">
        <v>3179</v>
      </c>
      <c r="CD22" s="393" t="s">
        <v>3180</v>
      </c>
      <c r="CE22" s="393" t="s">
        <v>3181</v>
      </c>
      <c r="CF22" s="393" t="s">
        <v>3182</v>
      </c>
      <c r="CG22" s="393" t="s">
        <v>3183</v>
      </c>
      <c r="CH22" s="393" t="s">
        <v>3184</v>
      </c>
      <c r="CI22" s="393" t="s">
        <v>3185</v>
      </c>
      <c r="CJ22" s="393" t="s">
        <v>3186</v>
      </c>
      <c r="CK22" s="393" t="s">
        <v>3187</v>
      </c>
      <c r="CL22" s="393" t="s">
        <v>3188</v>
      </c>
      <c r="CM22" s="395"/>
    </row>
    <row r="23" spans="1:91" x14ac:dyDescent="0.2">
      <c r="A23" s="278">
        <f t="shared" si="7"/>
        <v>20</v>
      </c>
      <c r="B23" s="278">
        <f t="shared" si="8"/>
        <v>8</v>
      </c>
      <c r="C23" s="278">
        <f t="shared" si="9"/>
        <v>25</v>
      </c>
      <c r="D23" s="278">
        <f t="shared" si="10"/>
        <v>3</v>
      </c>
      <c r="E23" s="278">
        <f t="shared" si="11"/>
        <v>3</v>
      </c>
      <c r="F23" s="408" t="str">
        <f t="shared" si="12"/>
        <v>Gast Kipfer Stefan</v>
      </c>
      <c r="G23" s="408" t="str">
        <f t="shared" si="13"/>
        <v/>
      </c>
      <c r="H23" s="408" t="str">
        <f t="shared" si="14"/>
        <v>Kipfer Stefan</v>
      </c>
      <c r="I23" s="408" t="str">
        <f t="shared" si="15"/>
        <v>Gast</v>
      </c>
      <c r="J23" s="278">
        <f t="shared" si="16"/>
        <v>0</v>
      </c>
      <c r="K23" s="257" t="str">
        <f t="shared" si="17"/>
        <v>911 (992) GT3</v>
      </c>
      <c r="L23" s="414" t="str">
        <f t="shared" si="18"/>
        <v>26</v>
      </c>
      <c r="M23" s="256" t="str">
        <f t="shared" si="19"/>
        <v>1:59.281</v>
      </c>
      <c r="N23" s="414"/>
      <c r="O23" s="414"/>
      <c r="P23" s="414"/>
      <c r="Q23" s="262">
        <f t="shared" si="20"/>
        <v>17943</v>
      </c>
      <c r="R23">
        <f>VLOOKUP(A23,Grunddaten!$H$7:$I$56,2)</f>
        <v>30</v>
      </c>
      <c r="S23" s="430">
        <f t="shared" si="21"/>
        <v>8</v>
      </c>
      <c r="T23" s="430">
        <v>0</v>
      </c>
      <c r="U23" s="414">
        <f t="shared" si="22"/>
        <v>30</v>
      </c>
      <c r="V23" s="414" t="str">
        <f t="shared" si="23"/>
        <v/>
      </c>
      <c r="W23" s="414">
        <f t="shared" si="24"/>
        <v>0</v>
      </c>
      <c r="AA23" s="396">
        <v>25</v>
      </c>
      <c r="AB23" s="397" t="s">
        <v>1646</v>
      </c>
      <c r="AC23" s="396">
        <v>3</v>
      </c>
      <c r="AD23" s="397" t="s">
        <v>2797</v>
      </c>
      <c r="AE23" s="396">
        <v>20</v>
      </c>
      <c r="AF23" s="396">
        <v>8</v>
      </c>
      <c r="AG23" s="397" t="s">
        <v>1099</v>
      </c>
      <c r="AH23" s="397" t="s">
        <v>3074</v>
      </c>
      <c r="AI23" s="397" t="s">
        <v>512</v>
      </c>
      <c r="AJ23" s="397" t="s">
        <v>513</v>
      </c>
      <c r="AK23" s="396">
        <v>17943</v>
      </c>
      <c r="AL23" s="396">
        <v>0</v>
      </c>
      <c r="AM23" s="397" t="s">
        <v>3189</v>
      </c>
      <c r="AN23" s="397"/>
      <c r="AO23" s="397" t="s">
        <v>305</v>
      </c>
      <c r="AP23" s="396">
        <v>0</v>
      </c>
      <c r="AQ23" s="397" t="s">
        <v>3189</v>
      </c>
      <c r="AR23" s="396">
        <v>1</v>
      </c>
      <c r="AS23" s="397" t="s">
        <v>3190</v>
      </c>
      <c r="AT23" s="397"/>
      <c r="AU23" s="397" t="s">
        <v>3191</v>
      </c>
      <c r="AV23" s="396">
        <v>1</v>
      </c>
      <c r="AW23" s="397" t="s">
        <v>3192</v>
      </c>
      <c r="AX23" s="397"/>
      <c r="AY23" s="397"/>
      <c r="AZ23" s="397" t="s">
        <v>3077</v>
      </c>
      <c r="BA23" s="397" t="s">
        <v>305</v>
      </c>
      <c r="BB23" s="396">
        <v>0</v>
      </c>
      <c r="BC23" s="397" t="s">
        <v>3193</v>
      </c>
      <c r="BD23" s="397"/>
      <c r="BE23" s="397" t="s">
        <v>3194</v>
      </c>
      <c r="BF23" s="397" t="s">
        <v>2079</v>
      </c>
      <c r="BG23" s="397" t="s">
        <v>3195</v>
      </c>
      <c r="BH23" s="397" t="s">
        <v>3196</v>
      </c>
      <c r="BI23" s="402" t="s">
        <v>3197</v>
      </c>
      <c r="BJ23" s="397"/>
      <c r="BK23" s="397" t="s">
        <v>3198</v>
      </c>
      <c r="BL23" s="397" t="s">
        <v>3195</v>
      </c>
      <c r="BM23" s="397" t="s">
        <v>3199</v>
      </c>
      <c r="BN23" s="397" t="s">
        <v>3200</v>
      </c>
      <c r="BO23" s="397" t="s">
        <v>3201</v>
      </c>
      <c r="BP23" s="397" t="s">
        <v>3202</v>
      </c>
      <c r="BQ23" s="397" t="s">
        <v>3203</v>
      </c>
      <c r="BR23" s="397" t="s">
        <v>3204</v>
      </c>
      <c r="BS23" s="397" t="s">
        <v>3194</v>
      </c>
      <c r="BT23" s="397" t="s">
        <v>3205</v>
      </c>
      <c r="BU23" s="397" t="s">
        <v>3206</v>
      </c>
      <c r="BV23" s="397" t="s">
        <v>3207</v>
      </c>
      <c r="BW23" s="397" t="s">
        <v>3208</v>
      </c>
      <c r="BX23" s="397" t="s">
        <v>3209</v>
      </c>
      <c r="BY23" s="397" t="s">
        <v>3210</v>
      </c>
      <c r="BZ23" s="397" t="s">
        <v>3211</v>
      </c>
      <c r="CA23" s="397" t="s">
        <v>3212</v>
      </c>
      <c r="CB23" s="397" t="s">
        <v>3213</v>
      </c>
      <c r="CC23" s="397" t="s">
        <v>1884</v>
      </c>
      <c r="CD23" s="397" t="s">
        <v>3214</v>
      </c>
      <c r="CE23" s="397" t="s">
        <v>3215</v>
      </c>
      <c r="CF23" s="397" t="s">
        <v>3216</v>
      </c>
      <c r="CG23" s="397" t="s">
        <v>3217</v>
      </c>
      <c r="CH23" s="397" t="s">
        <v>3218</v>
      </c>
      <c r="CI23" s="397" t="s">
        <v>3219</v>
      </c>
      <c r="CJ23" s="397" t="s">
        <v>3220</v>
      </c>
      <c r="CK23" s="397"/>
      <c r="CL23" s="397"/>
      <c r="CM23" s="403"/>
    </row>
  </sheetData>
  <sortState xmlns:xlrd2="http://schemas.microsoft.com/office/spreadsheetml/2017/richdata2" ref="A4:DP25">
    <sortCondition ref="A4:A25"/>
    <sortCondition ref="F4:F25"/>
    <sortCondition ref="H4:H25"/>
  </sortState>
  <phoneticPr fontId="0" type="noConversion"/>
  <pageMargins left="0.39370078740157483" right="0.39370078740157483" top="0.39370078740157483" bottom="0.39370078740157483" header="0.19685039370078741" footer="0.19685039370078741"/>
  <pageSetup paperSize="9" scale="71" fitToHeight="5" orientation="landscape" r:id="rId1"/>
  <headerFooter alignWithMargins="0">
    <oddHeader>&amp;LPCS-Challenge&amp;R&amp;A</oddHeader>
    <oddFooter>&amp;L&amp;F&amp;CSeite &amp;P von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E4"/>
  <sheetViews>
    <sheetView workbookViewId="0">
      <selection activeCell="E4" sqref="E4"/>
    </sheetView>
  </sheetViews>
  <sheetFormatPr baseColWidth="10" defaultColWidth="11.7109375" defaultRowHeight="12.75" x14ac:dyDescent="0.2"/>
  <cols>
    <col min="1" max="1" width="5.140625" customWidth="1"/>
    <col min="2" max="2" width="4.7109375" customWidth="1"/>
    <col min="3" max="3" width="5.7109375" customWidth="1"/>
    <col min="4" max="4" width="4.7109375" customWidth="1"/>
    <col min="5" max="5" width="6.85546875" customWidth="1"/>
    <col min="6" max="6" width="11.28515625" customWidth="1"/>
    <col min="7" max="7" width="10.140625" bestFit="1" customWidth="1"/>
    <col min="8" max="8" width="20.28515625" customWidth="1"/>
    <col min="9" max="9" width="24.28515625" customWidth="1"/>
    <col min="10" max="10" width="7.7109375" customWidth="1"/>
    <col min="11" max="11" width="11.28515625" customWidth="1"/>
    <col min="12" max="12" width="4.7109375" customWidth="1"/>
    <col min="13" max="13" width="8.85546875" customWidth="1"/>
    <col min="14" max="14" width="9.28515625" customWidth="1"/>
    <col min="15" max="15" width="5" customWidth="1"/>
    <col min="16" max="16" width="4.7109375" customWidth="1"/>
    <col min="17" max="17" width="7.28515625" customWidth="1"/>
    <col min="18" max="18" width="5.28515625" customWidth="1"/>
    <col min="19" max="19" width="6.28515625" customWidth="1"/>
    <col min="20" max="20" width="7" customWidth="1"/>
    <col min="21" max="21" width="6.28515625" customWidth="1"/>
    <col min="22" max="22" width="5.7109375" customWidth="1"/>
    <col min="23" max="23" width="6.28515625" customWidth="1"/>
    <col min="24" max="31" width="11.28515625" customWidth="1"/>
  </cols>
  <sheetData>
    <row r="1" spans="1:161" s="2" customFormat="1" x14ac:dyDescent="0.2">
      <c r="A1" s="7" t="s">
        <v>607</v>
      </c>
      <c r="B1" s="7"/>
      <c r="D1" s="11"/>
      <c r="E1" s="259"/>
      <c r="F1" s="3"/>
      <c r="G1" s="13">
        <v>44415</v>
      </c>
      <c r="H1" s="3" t="s">
        <v>610</v>
      </c>
      <c r="J1" s="3">
        <f>COUNT(D2:D1466)</f>
        <v>0</v>
      </c>
      <c r="K1" s="3">
        <f>COUNT(E2:E1466)</f>
        <v>1</v>
      </c>
      <c r="M1" s="3" t="s">
        <v>62</v>
      </c>
      <c r="Q1" s="31"/>
      <c r="AA1" s="216"/>
      <c r="AB1" s="216"/>
      <c r="AC1" s="216"/>
      <c r="AD1" s="216"/>
      <c r="AE1" s="216"/>
      <c r="AF1" s="216"/>
      <c r="AG1" s="217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303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</row>
    <row r="2" spans="1:161" s="2" customFormat="1" x14ac:dyDescent="0.2">
      <c r="D2" s="11"/>
      <c r="E2" s="260"/>
      <c r="K2" s="11"/>
      <c r="Q2" s="31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303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/>
      <c r="CB2"/>
      <c r="CC2"/>
      <c r="CD2"/>
    </row>
    <row r="3" spans="1:161" s="2" customFormat="1" ht="51.75" thickBot="1" x14ac:dyDescent="0.3">
      <c r="A3" s="55" t="s">
        <v>35</v>
      </c>
      <c r="B3" s="55" t="s">
        <v>28</v>
      </c>
      <c r="C3" s="55" t="s">
        <v>69</v>
      </c>
      <c r="D3" s="57" t="s">
        <v>55</v>
      </c>
      <c r="E3" s="53" t="s">
        <v>95</v>
      </c>
      <c r="F3" s="56" t="s">
        <v>94</v>
      </c>
      <c r="G3" s="56" t="s">
        <v>119</v>
      </c>
      <c r="H3" s="56" t="s">
        <v>56</v>
      </c>
      <c r="I3" s="56" t="s">
        <v>63</v>
      </c>
      <c r="J3" s="56" t="s">
        <v>355</v>
      </c>
      <c r="K3" s="57" t="s">
        <v>57</v>
      </c>
      <c r="L3" s="55" t="s">
        <v>96</v>
      </c>
      <c r="M3" s="53" t="s">
        <v>603</v>
      </c>
      <c r="N3" s="53" t="s">
        <v>80</v>
      </c>
      <c r="O3" s="55" t="s">
        <v>97</v>
      </c>
      <c r="P3" s="55" t="s">
        <v>98</v>
      </c>
      <c r="Q3" s="55" t="s">
        <v>53</v>
      </c>
      <c r="R3" s="55" t="s">
        <v>60</v>
      </c>
      <c r="S3" s="55" t="s">
        <v>120</v>
      </c>
      <c r="T3" s="55" t="s">
        <v>61</v>
      </c>
      <c r="U3" s="55" t="s">
        <v>121</v>
      </c>
      <c r="V3" s="55" t="s">
        <v>122</v>
      </c>
      <c r="W3" s="55" t="s">
        <v>123</v>
      </c>
      <c r="AA3" s="367" t="s">
        <v>271</v>
      </c>
      <c r="AB3" s="367" t="s">
        <v>272</v>
      </c>
      <c r="AC3" s="367" t="s">
        <v>273</v>
      </c>
      <c r="AD3" s="367" t="s">
        <v>274</v>
      </c>
      <c r="AE3" s="367" t="s">
        <v>275</v>
      </c>
      <c r="AF3" s="367" t="s">
        <v>276</v>
      </c>
      <c r="AG3" s="367" t="s">
        <v>277</v>
      </c>
      <c r="AH3" s="367" t="s">
        <v>477</v>
      </c>
      <c r="AI3" s="367" t="s">
        <v>476</v>
      </c>
      <c r="AJ3" s="367" t="s">
        <v>279</v>
      </c>
      <c r="AK3" s="367" t="s">
        <v>376</v>
      </c>
      <c r="AL3" s="367" t="s">
        <v>515</v>
      </c>
      <c r="AM3" s="367" t="s">
        <v>280</v>
      </c>
      <c r="AN3" s="367" t="s">
        <v>478</v>
      </c>
      <c r="AO3" s="367" t="s">
        <v>285</v>
      </c>
      <c r="AP3" s="367" t="s">
        <v>377</v>
      </c>
      <c r="AQ3" s="367" t="s">
        <v>379</v>
      </c>
      <c r="AR3" s="367" t="s">
        <v>281</v>
      </c>
      <c r="AS3" s="367" t="s">
        <v>570</v>
      </c>
      <c r="AT3" s="367" t="s">
        <v>282</v>
      </c>
      <c r="AU3" s="367" t="s">
        <v>380</v>
      </c>
      <c r="AV3" s="367" t="s">
        <v>283</v>
      </c>
      <c r="AW3" s="367" t="s">
        <v>37</v>
      </c>
      <c r="AX3" s="367" t="s">
        <v>406</v>
      </c>
      <c r="AY3" s="367" t="s">
        <v>284</v>
      </c>
      <c r="AZ3" s="367" t="s">
        <v>479</v>
      </c>
      <c r="BA3" s="367" t="s">
        <v>286</v>
      </c>
      <c r="BB3" s="367" t="s">
        <v>287</v>
      </c>
      <c r="BC3" s="367" t="s">
        <v>480</v>
      </c>
      <c r="BD3" s="367" t="s">
        <v>481</v>
      </c>
      <c r="BE3" s="367" t="s">
        <v>382</v>
      </c>
      <c r="BF3" s="367" t="s">
        <v>482</v>
      </c>
      <c r="BG3" s="367" t="s">
        <v>483</v>
      </c>
      <c r="BH3" s="367" t="s">
        <v>546</v>
      </c>
      <c r="BI3" s="367" t="s">
        <v>484</v>
      </c>
      <c r="BJ3" s="367" t="s">
        <v>485</v>
      </c>
      <c r="BK3" s="367" t="s">
        <v>486</v>
      </c>
      <c r="BL3" s="367" t="s">
        <v>487</v>
      </c>
      <c r="BM3" s="367" t="s">
        <v>488</v>
      </c>
      <c r="BN3" s="367" t="s">
        <v>489</v>
      </c>
      <c r="BO3" s="367" t="s">
        <v>490</v>
      </c>
      <c r="BP3" s="367" t="s">
        <v>491</v>
      </c>
      <c r="BQ3" s="367" t="s">
        <v>492</v>
      </c>
      <c r="BR3" s="367" t="s">
        <v>493</v>
      </c>
      <c r="BS3" s="367" t="s">
        <v>494</v>
      </c>
      <c r="BT3" s="367" t="s">
        <v>495</v>
      </c>
      <c r="BU3" s="367" t="s">
        <v>496</v>
      </c>
      <c r="BV3" s="367" t="s">
        <v>497</v>
      </c>
      <c r="BW3" s="367" t="s">
        <v>498</v>
      </c>
      <c r="BX3" s="367" t="s">
        <v>499</v>
      </c>
      <c r="BY3" s="367" t="s">
        <v>500</v>
      </c>
      <c r="BZ3" s="367" t="s">
        <v>501</v>
      </c>
      <c r="CA3" s="367" t="s">
        <v>502</v>
      </c>
      <c r="CB3" s="367" t="s">
        <v>503</v>
      </c>
      <c r="CC3" s="368" t="s">
        <v>504</v>
      </c>
      <c r="CD3" s="367" t="s">
        <v>505</v>
      </c>
      <c r="CE3" s="367" t="s">
        <v>506</v>
      </c>
      <c r="CF3" s="367" t="s">
        <v>507</v>
      </c>
      <c r="CG3" s="367" t="s">
        <v>508</v>
      </c>
      <c r="CH3" s="367" t="s">
        <v>509</v>
      </c>
      <c r="CI3" s="367" t="s">
        <v>510</v>
      </c>
      <c r="CJ3" s="367" t="s">
        <v>511</v>
      </c>
      <c r="CK3" s="368" t="s">
        <v>516</v>
      </c>
      <c r="CL3" s="367" t="s">
        <v>525</v>
      </c>
      <c r="CM3" s="367" t="s">
        <v>526</v>
      </c>
      <c r="CN3" s="368" t="s">
        <v>527</v>
      </c>
      <c r="CO3" s="250" t="s">
        <v>407</v>
      </c>
      <c r="CP3" s="250" t="s">
        <v>408</v>
      </c>
      <c r="CQ3" s="250" t="s">
        <v>409</v>
      </c>
      <c r="CR3" s="250" t="s">
        <v>410</v>
      </c>
      <c r="CS3" s="250" t="s">
        <v>411</v>
      </c>
      <c r="CT3" s="250" t="s">
        <v>412</v>
      </c>
      <c r="CU3" s="250" t="s">
        <v>413</v>
      </c>
      <c r="CV3" s="250" t="s">
        <v>414</v>
      </c>
      <c r="CW3" s="250" t="s">
        <v>415</v>
      </c>
      <c r="CX3" s="250" t="s">
        <v>416</v>
      </c>
      <c r="CY3" s="250" t="s">
        <v>417</v>
      </c>
      <c r="CZ3" s="250" t="s">
        <v>418</v>
      </c>
      <c r="DA3" s="250" t="s">
        <v>419</v>
      </c>
      <c r="DB3" s="250" t="s">
        <v>420</v>
      </c>
      <c r="DC3" s="250" t="s">
        <v>421</v>
      </c>
      <c r="DD3" s="250" t="s">
        <v>422</v>
      </c>
      <c r="DE3" s="250" t="s">
        <v>423</v>
      </c>
      <c r="DF3" s="250" t="s">
        <v>424</v>
      </c>
      <c r="DG3" s="250" t="s">
        <v>425</v>
      </c>
      <c r="DH3" s="250" t="s">
        <v>426</v>
      </c>
      <c r="DI3" s="250" t="s">
        <v>427</v>
      </c>
      <c r="DJ3" s="250" t="s">
        <v>428</v>
      </c>
      <c r="DK3" s="250" t="s">
        <v>429</v>
      </c>
      <c r="DL3" s="250" t="s">
        <v>430</v>
      </c>
      <c r="DM3" s="250" t="s">
        <v>431</v>
      </c>
      <c r="DN3" s="250" t="s">
        <v>432</v>
      </c>
      <c r="DO3" s="250" t="s">
        <v>433</v>
      </c>
      <c r="DP3" s="250" t="s">
        <v>434</v>
      </c>
      <c r="DQ3" s="250" t="s">
        <v>435</v>
      </c>
      <c r="DR3" s="250" t="s">
        <v>436</v>
      </c>
      <c r="DS3" s="250" t="s">
        <v>437</v>
      </c>
      <c r="DT3" s="250" t="s">
        <v>438</v>
      </c>
      <c r="DU3" s="250" t="s">
        <v>439</v>
      </c>
      <c r="DV3" s="250" t="s">
        <v>440</v>
      </c>
      <c r="DW3" s="250" t="s">
        <v>441</v>
      </c>
      <c r="DX3" s="250" t="s">
        <v>442</v>
      </c>
      <c r="DY3" s="250" t="s">
        <v>443</v>
      </c>
      <c r="DZ3" s="250" t="s">
        <v>444</v>
      </c>
      <c r="EA3" s="250" t="s">
        <v>445</v>
      </c>
      <c r="EB3" s="250" t="s">
        <v>446</v>
      </c>
      <c r="EC3" s="250" t="s">
        <v>447</v>
      </c>
      <c r="ED3" s="250" t="s">
        <v>448</v>
      </c>
      <c r="EE3" s="250" t="s">
        <v>449</v>
      </c>
      <c r="EF3" s="250" t="s">
        <v>450</v>
      </c>
      <c r="EG3" s="250" t="s">
        <v>451</v>
      </c>
      <c r="EH3" s="250" t="s">
        <v>452</v>
      </c>
      <c r="EI3" s="250" t="s">
        <v>453</v>
      </c>
      <c r="EJ3" s="250" t="s">
        <v>454</v>
      </c>
      <c r="EK3" s="250" t="s">
        <v>455</v>
      </c>
      <c r="EL3" s="250" t="s">
        <v>456</v>
      </c>
      <c r="EM3" s="250" t="s">
        <v>457</v>
      </c>
      <c r="EN3" s="250" t="s">
        <v>458</v>
      </c>
      <c r="EO3" s="250" t="s">
        <v>459</v>
      </c>
      <c r="EP3" s="250" t="s">
        <v>460</v>
      </c>
      <c r="EQ3" s="250" t="s">
        <v>461</v>
      </c>
      <c r="ER3" s="250" t="s">
        <v>462</v>
      </c>
      <c r="ES3" s="250" t="s">
        <v>463</v>
      </c>
      <c r="ET3" s="250" t="s">
        <v>464</v>
      </c>
      <c r="EU3" s="250" t="s">
        <v>465</v>
      </c>
      <c r="EV3" s="250" t="s">
        <v>466</v>
      </c>
      <c r="EW3" s="250" t="s">
        <v>467</v>
      </c>
      <c r="EX3" s="250" t="s">
        <v>468</v>
      </c>
      <c r="EY3" s="250" t="s">
        <v>469</v>
      </c>
      <c r="EZ3" s="250" t="s">
        <v>470</v>
      </c>
      <c r="FA3" s="250" t="s">
        <v>471</v>
      </c>
      <c r="FB3" s="250" t="s">
        <v>472</v>
      </c>
      <c r="FC3" s="250" t="s">
        <v>473</v>
      </c>
      <c r="FD3" s="250" t="s">
        <v>474</v>
      </c>
      <c r="FE3" s="250" t="s">
        <v>475</v>
      </c>
    </row>
    <row r="4" spans="1:161" s="2" customFormat="1" ht="13.5" thickTop="1" x14ac:dyDescent="0.2">
      <c r="A4" s="278"/>
      <c r="B4" s="278"/>
      <c r="C4" s="278"/>
      <c r="D4" s="278"/>
      <c r="E4" s="278">
        <f t="shared" ref="E4" si="0">AC4</f>
        <v>2</v>
      </c>
      <c r="F4" s="400" t="str">
        <f>AX4</f>
        <v>CXX999</v>
      </c>
      <c r="G4" s="408" t="str">
        <f>IF(LEN(BB4)&gt;0,BB4,"")</f>
        <v>Michelin</v>
      </c>
      <c r="H4" s="408" t="str">
        <f>AT4&amp;" "&amp;AR4</f>
        <v>Herz Rocco</v>
      </c>
      <c r="I4" s="257" t="str">
        <f>AW4</f>
        <v>PC Isartal-München</v>
      </c>
      <c r="J4" s="258" t="str">
        <f>AY4</f>
        <v>IC1123485</v>
      </c>
      <c r="K4" s="408" t="str">
        <f>BA4</f>
        <v>Cayman GT4</v>
      </c>
      <c r="L4" s="12" t="str">
        <f t="shared" ref="L4" si="1">AH4</f>
        <v>17</v>
      </c>
      <c r="M4" s="256" t="str">
        <f>BE4</f>
        <v>2:11.748</v>
      </c>
      <c r="N4" s="12"/>
      <c r="O4" s="12"/>
      <c r="P4" s="12"/>
      <c r="Q4" s="262">
        <f>AK4</f>
        <v>56</v>
      </c>
      <c r="R4" t="e">
        <f>VLOOKUP(A4,Grunddaten!$H$7:$I$56,2)</f>
        <v>#N/A</v>
      </c>
      <c r="S4" s="244">
        <f t="shared" ref="S4" si="2">COUNTIF(E$4:E$8013,"="&amp;TEXT(E4,"0"))</f>
        <v>1</v>
      </c>
      <c r="T4" s="283">
        <f>IF($J$1&gt;Grunddaten!$I$3,($J$1-Grunddaten!$I$3)*Grunddaten!$I$4,0)</f>
        <v>0</v>
      </c>
      <c r="U4" s="203" t="e">
        <f t="shared" ref="U4" si="3">R4+T4</f>
        <v>#N/A</v>
      </c>
      <c r="V4" s="203" t="str">
        <f t="shared" ref="V4" si="4">IF(D4=6,U4,"")</f>
        <v/>
      </c>
      <c r="W4" s="203" t="e">
        <f t="shared" ref="W4" si="5">IF(G4="Michelin",U4,0)</f>
        <v>#N/A</v>
      </c>
      <c r="X4" s="98"/>
      <c r="Y4" s="98"/>
      <c r="Z4" s="98"/>
      <c r="AA4" s="392">
        <v>4</v>
      </c>
      <c r="AB4" s="393" t="s">
        <v>632</v>
      </c>
      <c r="AC4" s="392">
        <v>2</v>
      </c>
      <c r="AD4" s="393" t="s">
        <v>634</v>
      </c>
      <c r="AE4" s="392">
        <v>1</v>
      </c>
      <c r="AF4" s="392">
        <v>3</v>
      </c>
      <c r="AG4" s="393" t="s">
        <v>522</v>
      </c>
      <c r="AH4" s="393" t="s">
        <v>878</v>
      </c>
      <c r="AI4" s="393" t="s">
        <v>512</v>
      </c>
      <c r="AJ4" s="393" t="s">
        <v>513</v>
      </c>
      <c r="AK4" s="392">
        <v>56</v>
      </c>
      <c r="AL4" s="392">
        <v>0</v>
      </c>
      <c r="AM4" s="393" t="s">
        <v>648</v>
      </c>
      <c r="AN4" s="393"/>
      <c r="AO4" s="393" t="s">
        <v>305</v>
      </c>
      <c r="AP4" s="393" t="s">
        <v>648</v>
      </c>
      <c r="AQ4" s="392">
        <v>1</v>
      </c>
      <c r="AR4" s="393" t="s">
        <v>649</v>
      </c>
      <c r="AS4" s="393" t="s">
        <v>636</v>
      </c>
      <c r="AT4" s="393" t="s">
        <v>650</v>
      </c>
      <c r="AU4" s="392">
        <v>1</v>
      </c>
      <c r="AV4" s="393" t="s">
        <v>651</v>
      </c>
      <c r="AW4" s="393" t="s">
        <v>610</v>
      </c>
      <c r="AX4" s="393" t="s">
        <v>1078</v>
      </c>
      <c r="AY4" s="393" t="s">
        <v>653</v>
      </c>
      <c r="AZ4" s="393" t="s">
        <v>305</v>
      </c>
      <c r="BA4" s="393" t="s">
        <v>568</v>
      </c>
      <c r="BB4" s="393" t="s">
        <v>81</v>
      </c>
      <c r="BC4" s="393" t="s">
        <v>879</v>
      </c>
      <c r="BD4" s="393" t="s">
        <v>842</v>
      </c>
      <c r="BE4" s="393" t="s">
        <v>880</v>
      </c>
      <c r="BF4" s="393" t="s">
        <v>881</v>
      </c>
      <c r="BG4" s="394" t="s">
        <v>882</v>
      </c>
      <c r="BH4" s="393"/>
      <c r="BI4" s="393" t="s">
        <v>883</v>
      </c>
      <c r="BJ4" s="393" t="s">
        <v>880</v>
      </c>
      <c r="BK4" s="393" t="s">
        <v>879</v>
      </c>
      <c r="BL4" s="393" t="s">
        <v>884</v>
      </c>
      <c r="BM4" s="393" t="s">
        <v>885</v>
      </c>
      <c r="BN4" s="393" t="s">
        <v>886</v>
      </c>
      <c r="BO4" s="393" t="s">
        <v>887</v>
      </c>
      <c r="BP4" s="393" t="s">
        <v>888</v>
      </c>
      <c r="BQ4" s="393" t="s">
        <v>889</v>
      </c>
      <c r="BR4" s="393" t="s">
        <v>890</v>
      </c>
      <c r="BS4" s="393" t="s">
        <v>891</v>
      </c>
      <c r="BT4" s="393" t="s">
        <v>892</v>
      </c>
      <c r="BU4" s="393" t="s">
        <v>893</v>
      </c>
      <c r="BV4" s="393" t="s">
        <v>894</v>
      </c>
      <c r="BW4" s="393" t="s">
        <v>895</v>
      </c>
      <c r="BX4" s="393" t="s">
        <v>896</v>
      </c>
      <c r="BY4" s="393" t="s">
        <v>897</v>
      </c>
      <c r="BZ4" s="393"/>
      <c r="CA4" s="393"/>
      <c r="CB4" s="393"/>
      <c r="CC4" s="395"/>
      <c r="CD4" s="393" t="s">
        <v>645</v>
      </c>
      <c r="CE4" s="393" t="s">
        <v>644</v>
      </c>
      <c r="CF4" s="393" t="s">
        <v>646</v>
      </c>
      <c r="CG4" s="393" t="s">
        <v>647</v>
      </c>
      <c r="CH4" s="393"/>
      <c r="CI4" s="393"/>
      <c r="CJ4" s="393"/>
      <c r="CK4" s="395"/>
      <c r="CL4" s="314"/>
      <c r="CM4" s="314"/>
      <c r="CN4" s="316"/>
      <c r="CO4" s="252"/>
      <c r="CP4" s="252"/>
      <c r="CQ4" s="279"/>
      <c r="CR4" s="252"/>
      <c r="CS4" s="252"/>
      <c r="CT4" s="279"/>
      <c r="CU4" s="252"/>
      <c r="CV4" s="252"/>
      <c r="CW4" s="279"/>
      <c r="CX4" s="252"/>
      <c r="CY4" s="252"/>
      <c r="CZ4" s="279"/>
      <c r="DA4" s="252"/>
      <c r="DB4" s="252"/>
      <c r="DC4" s="279"/>
      <c r="DD4" s="252"/>
      <c r="DE4" s="252"/>
      <c r="DF4" s="279"/>
      <c r="DG4" s="252"/>
      <c r="DH4" s="252"/>
      <c r="DI4" s="279"/>
      <c r="DJ4" s="252"/>
      <c r="DK4" s="252"/>
      <c r="DL4" s="279"/>
      <c r="DM4" s="252"/>
      <c r="DN4" s="252"/>
      <c r="DO4" s="279"/>
      <c r="DP4" s="252"/>
      <c r="DQ4" s="252"/>
      <c r="DR4" s="279"/>
      <c r="DS4" s="252"/>
      <c r="DT4" s="252"/>
      <c r="DU4" s="279"/>
      <c r="DV4" s="252"/>
      <c r="DW4" s="252"/>
      <c r="DX4" s="279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S4"/>
  <sheetViews>
    <sheetView zoomScaleNormal="100" workbookViewId="0">
      <selection activeCell="E4" sqref="E4"/>
    </sheetView>
  </sheetViews>
  <sheetFormatPr baseColWidth="10" defaultColWidth="11.7109375" defaultRowHeight="12.75" x14ac:dyDescent="0.2"/>
  <cols>
    <col min="1" max="1" width="5.140625" customWidth="1"/>
    <col min="2" max="2" width="4.7109375" customWidth="1"/>
    <col min="3" max="3" width="5.7109375" customWidth="1"/>
    <col min="4" max="4" width="4.7109375" customWidth="1"/>
    <col min="5" max="5" width="6.85546875" customWidth="1"/>
    <col min="6" max="6" width="11.28515625" customWidth="1"/>
    <col min="7" max="7" width="8.7109375" customWidth="1"/>
    <col min="8" max="8" width="20.28515625" customWidth="1"/>
    <col min="9" max="9" width="24.28515625" customWidth="1"/>
    <col min="10" max="10" width="7.7109375" customWidth="1"/>
    <col min="11" max="11" width="11.28515625" customWidth="1"/>
    <col min="12" max="12" width="4.7109375" customWidth="1"/>
    <col min="13" max="13" width="8.85546875" customWidth="1"/>
    <col min="14" max="14" width="9.28515625" customWidth="1"/>
    <col min="15" max="15" width="5" customWidth="1"/>
    <col min="16" max="16" width="4.7109375" customWidth="1"/>
    <col min="17" max="17" width="7.28515625" customWidth="1"/>
    <col min="18" max="18" width="5.28515625" customWidth="1"/>
    <col min="19" max="19" width="6.28515625" customWidth="1"/>
    <col min="20" max="20" width="7" customWidth="1"/>
    <col min="21" max="21" width="6.28515625" customWidth="1"/>
    <col min="22" max="22" width="5.7109375" customWidth="1"/>
    <col min="23" max="23" width="6.28515625" customWidth="1"/>
    <col min="24" max="31" width="11.28515625" customWidth="1"/>
  </cols>
  <sheetData>
    <row r="1" spans="1:123" s="2" customFormat="1" x14ac:dyDescent="0.2">
      <c r="A1" s="7" t="s">
        <v>592</v>
      </c>
      <c r="B1" s="7"/>
      <c r="E1" s="3"/>
      <c r="F1" s="3"/>
      <c r="G1" s="13">
        <v>44436</v>
      </c>
      <c r="H1" s="3" t="s">
        <v>569</v>
      </c>
      <c r="J1" s="3">
        <f>COUNT(D2:D1463)</f>
        <v>0</v>
      </c>
      <c r="K1" s="3">
        <f>COUNT(E2:E1463)</f>
        <v>1</v>
      </c>
      <c r="M1" s="3" t="s">
        <v>62</v>
      </c>
      <c r="Q1" s="31"/>
      <c r="AA1" s="216"/>
      <c r="AB1" s="216"/>
      <c r="AC1" s="216"/>
      <c r="AD1" s="216"/>
      <c r="AE1" s="216"/>
      <c r="AF1" s="216"/>
      <c r="AG1" s="217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</row>
    <row r="2" spans="1:123" s="2" customFormat="1" ht="15.75" thickBot="1" x14ac:dyDescent="0.3">
      <c r="K2" s="11"/>
      <c r="Q2" s="31"/>
      <c r="AA2" s="249" t="s">
        <v>271</v>
      </c>
      <c r="AB2" s="250" t="s">
        <v>272</v>
      </c>
      <c r="AC2" s="250" t="s">
        <v>273</v>
      </c>
      <c r="AD2" s="250" t="s">
        <v>274</v>
      </c>
      <c r="AE2" s="250" t="s">
        <v>275</v>
      </c>
      <c r="AF2" s="250" t="s">
        <v>276</v>
      </c>
      <c r="AG2" s="250" t="s">
        <v>277</v>
      </c>
      <c r="AH2" s="250" t="s">
        <v>278</v>
      </c>
      <c r="AI2" s="250" t="s">
        <v>279</v>
      </c>
      <c r="AJ2" s="250" t="s">
        <v>376</v>
      </c>
      <c r="AK2" s="250" t="s">
        <v>280</v>
      </c>
      <c r="AL2" s="250" t="s">
        <v>377</v>
      </c>
      <c r="AM2" s="250" t="s">
        <v>285</v>
      </c>
      <c r="AN2" s="250" t="s">
        <v>378</v>
      </c>
      <c r="AO2" s="250" t="s">
        <v>379</v>
      </c>
      <c r="AP2" s="250" t="s">
        <v>281</v>
      </c>
      <c r="AQ2" s="250" t="s">
        <v>282</v>
      </c>
      <c r="AR2" s="250" t="s">
        <v>380</v>
      </c>
      <c r="AS2" s="250" t="s">
        <v>283</v>
      </c>
      <c r="AT2" s="250" t="s">
        <v>37</v>
      </c>
      <c r="AU2" s="250" t="s">
        <v>284</v>
      </c>
      <c r="AV2" s="250" t="s">
        <v>381</v>
      </c>
      <c r="AW2" s="250" t="s">
        <v>286</v>
      </c>
      <c r="AX2" s="250" t="s">
        <v>287</v>
      </c>
      <c r="AY2" s="250" t="s">
        <v>382</v>
      </c>
      <c r="AZ2" s="250" t="s">
        <v>291</v>
      </c>
      <c r="BA2" s="250" t="s">
        <v>293</v>
      </c>
      <c r="BB2" s="250" t="s">
        <v>294</v>
      </c>
      <c r="BC2" s="250" t="s">
        <v>295</v>
      </c>
      <c r="BD2" s="250" t="s">
        <v>296</v>
      </c>
      <c r="BE2" s="250" t="s">
        <v>297</v>
      </c>
      <c r="BF2" s="250" t="s">
        <v>298</v>
      </c>
      <c r="BG2" s="250" t="s">
        <v>299</v>
      </c>
      <c r="BH2" s="250" t="s">
        <v>300</v>
      </c>
      <c r="BI2" s="250" t="s">
        <v>301</v>
      </c>
      <c r="BJ2" s="250" t="s">
        <v>302</v>
      </c>
      <c r="BK2" s="250" t="s">
        <v>303</v>
      </c>
      <c r="BL2" s="250" t="s">
        <v>304</v>
      </c>
      <c r="BM2" s="250" t="s">
        <v>383</v>
      </c>
      <c r="BN2" s="250" t="s">
        <v>384</v>
      </c>
      <c r="BO2" s="250" t="s">
        <v>385</v>
      </c>
      <c r="BP2" s="250" t="s">
        <v>386</v>
      </c>
      <c r="BQ2" s="250" t="s">
        <v>387</v>
      </c>
      <c r="BR2" s="250" t="s">
        <v>388</v>
      </c>
      <c r="BS2" s="250" t="s">
        <v>389</v>
      </c>
      <c r="BT2" s="250" t="s">
        <v>390</v>
      </c>
      <c r="BU2" s="250" t="s">
        <v>391</v>
      </c>
      <c r="BV2" s="250" t="s">
        <v>392</v>
      </c>
      <c r="BW2" s="250" t="s">
        <v>393</v>
      </c>
      <c r="BX2" s="250" t="s">
        <v>394</v>
      </c>
      <c r="BY2" s="251" t="s">
        <v>395</v>
      </c>
      <c r="BZ2" s="221" t="s">
        <v>349</v>
      </c>
      <c r="CA2" s="221" t="s">
        <v>350</v>
      </c>
      <c r="CB2" s="221" t="s">
        <v>351</v>
      </c>
      <c r="CC2" s="221" t="s">
        <v>352</v>
      </c>
      <c r="CD2" s="221" t="s">
        <v>353</v>
      </c>
      <c r="CE2"/>
    </row>
    <row r="3" spans="1:123" s="2" customFormat="1" ht="51.75" thickTop="1" x14ac:dyDescent="0.25">
      <c r="A3" s="55" t="s">
        <v>35</v>
      </c>
      <c r="B3" s="55" t="s">
        <v>28</v>
      </c>
      <c r="C3" s="55" t="s">
        <v>69</v>
      </c>
      <c r="D3" s="55" t="s">
        <v>55</v>
      </c>
      <c r="E3" s="55" t="s">
        <v>95</v>
      </c>
      <c r="F3" s="56" t="s">
        <v>94</v>
      </c>
      <c r="G3" s="56" t="s">
        <v>119</v>
      </c>
      <c r="H3" s="56" t="s">
        <v>56</v>
      </c>
      <c r="I3" s="56" t="s">
        <v>63</v>
      </c>
      <c r="J3" s="56" t="s">
        <v>355</v>
      </c>
      <c r="K3" s="57" t="s">
        <v>57</v>
      </c>
      <c r="L3" s="55" t="s">
        <v>96</v>
      </c>
      <c r="M3" s="53" t="s">
        <v>79</v>
      </c>
      <c r="N3" s="53" t="s">
        <v>80</v>
      </c>
      <c r="O3" s="55" t="s">
        <v>97</v>
      </c>
      <c r="P3" s="55" t="s">
        <v>98</v>
      </c>
      <c r="Q3" s="55" t="s">
        <v>53</v>
      </c>
      <c r="R3" s="55" t="s">
        <v>60</v>
      </c>
      <c r="S3" s="55" t="s">
        <v>120</v>
      </c>
      <c r="T3" s="55" t="s">
        <v>61</v>
      </c>
      <c r="U3" s="55" t="s">
        <v>121</v>
      </c>
      <c r="V3" s="55" t="s">
        <v>122</v>
      </c>
      <c r="W3" s="55" t="s">
        <v>123</v>
      </c>
      <c r="AA3" s="367" t="s">
        <v>271</v>
      </c>
      <c r="AB3" s="367" t="s">
        <v>272</v>
      </c>
      <c r="AC3" s="367" t="s">
        <v>273</v>
      </c>
      <c r="AD3" s="367" t="s">
        <v>274</v>
      </c>
      <c r="AE3" s="367" t="s">
        <v>275</v>
      </c>
      <c r="AF3" s="367" t="s">
        <v>276</v>
      </c>
      <c r="AG3" s="367" t="s">
        <v>277</v>
      </c>
      <c r="AH3" s="367" t="s">
        <v>477</v>
      </c>
      <c r="AI3" s="367" t="s">
        <v>476</v>
      </c>
      <c r="AJ3" s="367" t="s">
        <v>279</v>
      </c>
      <c r="AK3" s="367" t="s">
        <v>376</v>
      </c>
      <c r="AL3" s="367" t="s">
        <v>515</v>
      </c>
      <c r="AM3" s="367" t="s">
        <v>280</v>
      </c>
      <c r="AN3" s="367" t="s">
        <v>478</v>
      </c>
      <c r="AO3" s="367" t="s">
        <v>285</v>
      </c>
      <c r="AP3" s="367" t="s">
        <v>839</v>
      </c>
      <c r="AQ3" s="367" t="s">
        <v>377</v>
      </c>
      <c r="AR3" s="367" t="s">
        <v>379</v>
      </c>
      <c r="AS3" s="367" t="s">
        <v>281</v>
      </c>
      <c r="AT3" s="367" t="s">
        <v>282</v>
      </c>
      <c r="AU3" s="367" t="s">
        <v>380</v>
      </c>
      <c r="AV3" s="367" t="s">
        <v>283</v>
      </c>
      <c r="AW3" s="367" t="s">
        <v>37</v>
      </c>
      <c r="AX3" s="367" t="s">
        <v>406</v>
      </c>
      <c r="AY3" s="367" t="s">
        <v>284</v>
      </c>
      <c r="AZ3" s="367" t="s">
        <v>479</v>
      </c>
      <c r="BA3" s="367" t="s">
        <v>840</v>
      </c>
      <c r="BB3" s="367" t="s">
        <v>286</v>
      </c>
      <c r="BC3" s="367" t="s">
        <v>287</v>
      </c>
      <c r="BD3" s="367" t="s">
        <v>480</v>
      </c>
      <c r="BE3" s="367" t="s">
        <v>481</v>
      </c>
      <c r="BF3" s="367" t="s">
        <v>382</v>
      </c>
      <c r="BG3" s="367" t="s">
        <v>482</v>
      </c>
      <c r="BH3" s="367" t="s">
        <v>483</v>
      </c>
      <c r="BI3" s="367" t="s">
        <v>546</v>
      </c>
      <c r="BJ3" s="367" t="s">
        <v>484</v>
      </c>
      <c r="BK3" s="367" t="s">
        <v>485</v>
      </c>
      <c r="BL3" s="367" t="s">
        <v>486</v>
      </c>
      <c r="BM3" s="367" t="s">
        <v>487</v>
      </c>
      <c r="BN3" s="367" t="s">
        <v>488</v>
      </c>
      <c r="BO3" s="367" t="s">
        <v>489</v>
      </c>
      <c r="BP3" s="367" t="s">
        <v>490</v>
      </c>
      <c r="BQ3" s="367" t="s">
        <v>491</v>
      </c>
      <c r="BR3" s="367" t="s">
        <v>492</v>
      </c>
      <c r="BS3" s="367" t="s">
        <v>493</v>
      </c>
      <c r="BT3" s="367" t="s">
        <v>494</v>
      </c>
      <c r="BU3" s="367" t="s">
        <v>495</v>
      </c>
      <c r="BV3" s="367" t="s">
        <v>496</v>
      </c>
      <c r="BW3" s="367" t="s">
        <v>497</v>
      </c>
      <c r="BX3" s="367" t="s">
        <v>498</v>
      </c>
      <c r="BY3" s="367" t="s">
        <v>499</v>
      </c>
      <c r="BZ3" s="367" t="s">
        <v>500</v>
      </c>
      <c r="CA3" s="367" t="s">
        <v>501</v>
      </c>
      <c r="CB3" s="367" t="s">
        <v>502</v>
      </c>
      <c r="CC3" s="367" t="s">
        <v>503</v>
      </c>
      <c r="CD3" s="367" t="s">
        <v>504</v>
      </c>
      <c r="CE3" s="367" t="s">
        <v>505</v>
      </c>
      <c r="CF3" s="367" t="s">
        <v>506</v>
      </c>
      <c r="CG3" s="367" t="s">
        <v>507</v>
      </c>
      <c r="CH3" s="367" t="s">
        <v>508</v>
      </c>
      <c r="CI3" s="367" t="s">
        <v>509</v>
      </c>
      <c r="CJ3" s="367" t="s">
        <v>510</v>
      </c>
      <c r="CK3" s="367" t="s">
        <v>511</v>
      </c>
      <c r="CL3" s="367" t="s">
        <v>516</v>
      </c>
      <c r="CM3" s="368" t="s">
        <v>525</v>
      </c>
    </row>
    <row r="4" spans="1:123" s="2" customFormat="1" x14ac:dyDescent="0.2">
      <c r="A4" s="278"/>
      <c r="B4" s="278"/>
      <c r="C4" s="278"/>
      <c r="D4" s="278"/>
      <c r="E4" s="278">
        <f t="shared" ref="E4" si="0">AC4</f>
        <v>1</v>
      </c>
      <c r="F4" s="400" t="str">
        <f t="shared" ref="F4" si="1">AX4</f>
        <v>CXX999</v>
      </c>
      <c r="G4" s="408" t="str">
        <f t="shared" ref="G4" si="2">IF(LEN(BC4)&gt;0,BC4,"")</f>
        <v>Michelin</v>
      </c>
      <c r="H4" s="408" t="str">
        <f t="shared" ref="H4" si="3">AT4&amp;" "&amp;AS4</f>
        <v>Heider Walter</v>
      </c>
      <c r="I4" s="257" t="str">
        <f t="shared" ref="I4" si="4">AW4</f>
        <v>PC Schwaben</v>
      </c>
      <c r="J4" s="258" t="str">
        <f t="shared" ref="J4" si="5">AY4</f>
        <v>N1103805</v>
      </c>
      <c r="K4" s="257" t="str">
        <f t="shared" ref="K4" si="6">BB4</f>
        <v>993 4S</v>
      </c>
      <c r="L4" s="12">
        <f t="shared" ref="L4" si="7">AH4</f>
        <v>23</v>
      </c>
      <c r="M4" s="256" t="str">
        <f t="shared" ref="M4" si="8">BF4</f>
        <v>2:11.185</v>
      </c>
      <c r="N4" s="12"/>
      <c r="O4" s="12"/>
      <c r="P4" s="12"/>
      <c r="Q4" s="262">
        <f t="shared" ref="Q4" si="9">AK4</f>
        <v>60</v>
      </c>
      <c r="R4" t="e">
        <f>VLOOKUP(A4,Grunddaten!$H$7:$I$56,2)</f>
        <v>#N/A</v>
      </c>
      <c r="S4" s="244">
        <f t="shared" ref="S4" si="10">COUNTIF(E$4:E$8013,"="&amp;TEXT(E4,"0"))</f>
        <v>1</v>
      </c>
      <c r="T4" s="283">
        <f>IF($J$1&gt;Grunddaten!$I$3,($J$1-Grunddaten!$I$3)*Grunddaten!$I$4,0)</f>
        <v>0</v>
      </c>
      <c r="U4" s="203" t="e">
        <f t="shared" ref="U4" si="11">R4+T4</f>
        <v>#N/A</v>
      </c>
      <c r="V4" s="203" t="str">
        <f t="shared" ref="V4" si="12">IF(D4=6,U4,"")</f>
        <v/>
      </c>
      <c r="W4" s="203" t="e">
        <f t="shared" ref="W4" si="13">IF(G4="Michelin",U4,0)</f>
        <v>#N/A</v>
      </c>
      <c r="X4" s="98"/>
      <c r="Y4" s="98"/>
      <c r="Z4" s="98"/>
      <c r="AA4" s="392">
        <v>35</v>
      </c>
      <c r="AB4" s="393" t="s">
        <v>632</v>
      </c>
      <c r="AC4" s="392">
        <v>1</v>
      </c>
      <c r="AD4" s="393" t="s">
        <v>633</v>
      </c>
      <c r="AE4" s="392">
        <v>1</v>
      </c>
      <c r="AF4" s="392">
        <v>1</v>
      </c>
      <c r="AG4" s="393" t="s">
        <v>522</v>
      </c>
      <c r="AH4" s="392">
        <v>23</v>
      </c>
      <c r="AI4" s="393" t="s">
        <v>512</v>
      </c>
      <c r="AJ4" s="393" t="s">
        <v>513</v>
      </c>
      <c r="AK4" s="392">
        <v>60</v>
      </c>
      <c r="AL4" s="392">
        <v>0</v>
      </c>
      <c r="AM4" s="393" t="s">
        <v>1025</v>
      </c>
      <c r="AN4" s="393"/>
      <c r="AO4" s="393" t="s">
        <v>305</v>
      </c>
      <c r="AP4" s="392">
        <v>0</v>
      </c>
      <c r="AQ4" s="393" t="s">
        <v>1025</v>
      </c>
      <c r="AR4" s="392">
        <v>1</v>
      </c>
      <c r="AS4" s="393" t="s">
        <v>1017</v>
      </c>
      <c r="AT4" s="393" t="s">
        <v>1016</v>
      </c>
      <c r="AU4" s="392">
        <v>1</v>
      </c>
      <c r="AV4" s="393" t="s">
        <v>1018</v>
      </c>
      <c r="AW4" s="393" t="s">
        <v>398</v>
      </c>
      <c r="AX4" s="393" t="s">
        <v>1078</v>
      </c>
      <c r="AY4" s="393" t="s">
        <v>1028</v>
      </c>
      <c r="AZ4" s="393" t="s">
        <v>305</v>
      </c>
      <c r="BA4" s="392">
        <v>0</v>
      </c>
      <c r="BB4" s="393" t="s">
        <v>1019</v>
      </c>
      <c r="BC4" s="393" t="s">
        <v>81</v>
      </c>
      <c r="BD4" s="393" t="s">
        <v>1029</v>
      </c>
      <c r="BE4" s="392">
        <v>4</v>
      </c>
      <c r="BF4" s="393" t="s">
        <v>1030</v>
      </c>
      <c r="BG4" s="393" t="s">
        <v>1031</v>
      </c>
      <c r="BH4" s="394" t="s">
        <v>1032</v>
      </c>
      <c r="BI4" s="393"/>
      <c r="BJ4" s="393" t="s">
        <v>1033</v>
      </c>
      <c r="BK4" s="393" t="s">
        <v>1030</v>
      </c>
      <c r="BL4" s="393" t="s">
        <v>1034</v>
      </c>
      <c r="BM4" s="393" t="s">
        <v>1029</v>
      </c>
      <c r="BN4" s="393" t="s">
        <v>1035</v>
      </c>
      <c r="BO4" s="393" t="s">
        <v>1036</v>
      </c>
      <c r="BP4" s="393" t="s">
        <v>1037</v>
      </c>
      <c r="BQ4" s="393" t="s">
        <v>1038</v>
      </c>
      <c r="BR4" s="393" t="s">
        <v>876</v>
      </c>
      <c r="BS4" s="393" t="s">
        <v>1039</v>
      </c>
      <c r="BT4" s="393" t="s">
        <v>1040</v>
      </c>
      <c r="BU4" s="393" t="s">
        <v>1026</v>
      </c>
      <c r="BV4" s="393" t="s">
        <v>1041</v>
      </c>
      <c r="BW4" s="393" t="s">
        <v>1042</v>
      </c>
      <c r="BX4" s="393" t="s">
        <v>1043</v>
      </c>
      <c r="BY4" s="393" t="s">
        <v>1044</v>
      </c>
      <c r="BZ4" s="393" t="s">
        <v>1045</v>
      </c>
      <c r="CA4" s="393" t="s">
        <v>1046</v>
      </c>
      <c r="CB4" s="393" t="s">
        <v>1047</v>
      </c>
      <c r="CC4" s="393" t="s">
        <v>1048</v>
      </c>
      <c r="CD4" s="393" t="s">
        <v>1049</v>
      </c>
      <c r="CE4" s="393" t="s">
        <v>1050</v>
      </c>
      <c r="CF4" s="393" t="s">
        <v>1051</v>
      </c>
      <c r="CG4" s="393"/>
      <c r="CH4" s="393"/>
      <c r="CI4" s="393"/>
      <c r="CJ4" s="393"/>
      <c r="CK4" s="393"/>
      <c r="CL4" s="393"/>
      <c r="CM4" s="395"/>
      <c r="CN4" s="98"/>
      <c r="CO4" s="98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</row>
  </sheetData>
  <sortState xmlns:xlrd2="http://schemas.microsoft.com/office/spreadsheetml/2017/richdata2" ref="A4:DS13">
    <sortCondition ref="E4:E13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E4"/>
  <sheetViews>
    <sheetView zoomScaleNormal="100" zoomScaleSheetLayoutView="100" workbookViewId="0">
      <selection activeCell="E4" sqref="E4"/>
    </sheetView>
  </sheetViews>
  <sheetFormatPr baseColWidth="10" defaultColWidth="11.7109375" defaultRowHeight="12.75" x14ac:dyDescent="0.2"/>
  <cols>
    <col min="1" max="1" width="5.140625" customWidth="1"/>
    <col min="2" max="2" width="4.7109375" customWidth="1"/>
    <col min="3" max="3" width="5.7109375" customWidth="1"/>
    <col min="4" max="4" width="4.7109375" customWidth="1"/>
    <col min="5" max="5" width="6.85546875" customWidth="1"/>
    <col min="6" max="6" width="11.28515625" customWidth="1"/>
    <col min="7" max="7" width="8.7109375" customWidth="1"/>
    <col min="8" max="8" width="20.28515625" customWidth="1"/>
    <col min="9" max="9" width="24.28515625" customWidth="1"/>
    <col min="10" max="10" width="7.7109375" customWidth="1"/>
    <col min="11" max="11" width="11.28515625" customWidth="1"/>
    <col min="12" max="12" width="4.7109375" customWidth="1"/>
    <col min="13" max="13" width="8.85546875" customWidth="1"/>
    <col min="14" max="14" width="9.28515625" customWidth="1"/>
    <col min="15" max="15" width="5" customWidth="1"/>
    <col min="16" max="16" width="4.7109375" customWidth="1"/>
    <col min="17" max="17" width="7.28515625" customWidth="1"/>
    <col min="18" max="18" width="5.28515625" customWidth="1"/>
    <col min="19" max="19" width="6.28515625" customWidth="1"/>
    <col min="20" max="20" width="7" customWidth="1"/>
    <col min="21" max="21" width="6.28515625" customWidth="1"/>
    <col min="22" max="22" width="5.7109375" customWidth="1"/>
    <col min="23" max="23" width="6.28515625" customWidth="1"/>
    <col min="24" max="31" width="11.28515625" customWidth="1"/>
  </cols>
  <sheetData>
    <row r="1" spans="1:161" s="2" customFormat="1" x14ac:dyDescent="0.2">
      <c r="A1" s="7" t="s">
        <v>608</v>
      </c>
      <c r="B1" s="7"/>
      <c r="D1" s="11"/>
      <c r="E1" s="259"/>
      <c r="F1" s="3"/>
      <c r="G1" s="13">
        <v>44458</v>
      </c>
      <c r="H1" s="3" t="s">
        <v>609</v>
      </c>
      <c r="J1" s="3">
        <f>COUNT(D2:D1466)</f>
        <v>0</v>
      </c>
      <c r="K1" s="3">
        <f>COUNT(E2:E1466)</f>
        <v>1</v>
      </c>
      <c r="M1" s="3" t="s">
        <v>62</v>
      </c>
      <c r="Q1" s="31"/>
      <c r="AA1" s="216"/>
      <c r="AB1" s="216"/>
      <c r="AC1" s="216"/>
      <c r="AD1" s="216"/>
      <c r="AE1" s="216"/>
      <c r="AF1" s="216"/>
      <c r="AG1" s="217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303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</row>
    <row r="2" spans="1:161" s="2" customFormat="1" ht="15.75" thickBot="1" x14ac:dyDescent="0.3">
      <c r="D2" s="11"/>
      <c r="E2" s="260"/>
      <c r="K2" s="11"/>
      <c r="Q2" s="31"/>
      <c r="AA2" s="249" t="s">
        <v>271</v>
      </c>
      <c r="AB2" s="250" t="s">
        <v>272</v>
      </c>
      <c r="AC2" s="250" t="s">
        <v>273</v>
      </c>
      <c r="AD2" s="250" t="s">
        <v>274</v>
      </c>
      <c r="AE2" s="250" t="s">
        <v>275</v>
      </c>
      <c r="AF2" s="250" t="s">
        <v>276</v>
      </c>
      <c r="AG2" s="250" t="s">
        <v>277</v>
      </c>
      <c r="AH2" s="250" t="s">
        <v>278</v>
      </c>
      <c r="AI2" s="250" t="s">
        <v>279</v>
      </c>
      <c r="AJ2" s="250" t="s">
        <v>376</v>
      </c>
      <c r="AK2" s="250" t="s">
        <v>280</v>
      </c>
      <c r="AL2" s="250" t="s">
        <v>377</v>
      </c>
      <c r="AM2" s="250" t="s">
        <v>285</v>
      </c>
      <c r="AN2" s="250" t="s">
        <v>378</v>
      </c>
      <c r="AO2" s="250" t="s">
        <v>379</v>
      </c>
      <c r="AP2" s="250" t="s">
        <v>281</v>
      </c>
      <c r="AQ2" s="250" t="s">
        <v>282</v>
      </c>
      <c r="AR2" s="250" t="s">
        <v>380</v>
      </c>
      <c r="AS2" s="250" t="s">
        <v>283</v>
      </c>
      <c r="AT2" s="250" t="s">
        <v>37</v>
      </c>
      <c r="AU2" s="250" t="s">
        <v>284</v>
      </c>
      <c r="AV2" s="250" t="s">
        <v>381</v>
      </c>
      <c r="AW2" s="250" t="s">
        <v>286</v>
      </c>
      <c r="AX2" s="250" t="s">
        <v>287</v>
      </c>
      <c r="AY2" s="250" t="s">
        <v>382</v>
      </c>
      <c r="AZ2" s="250" t="s">
        <v>291</v>
      </c>
      <c r="BA2" s="250" t="s">
        <v>293</v>
      </c>
      <c r="BB2" s="250" t="s">
        <v>294</v>
      </c>
      <c r="BC2" s="250" t="s">
        <v>295</v>
      </c>
      <c r="BD2" s="250" t="s">
        <v>296</v>
      </c>
      <c r="BE2" s="250" t="s">
        <v>297</v>
      </c>
      <c r="BF2" s="250" t="s">
        <v>298</v>
      </c>
      <c r="BG2" s="250" t="s">
        <v>299</v>
      </c>
      <c r="BH2" s="250" t="s">
        <v>300</v>
      </c>
      <c r="BI2" s="250" t="s">
        <v>301</v>
      </c>
      <c r="BJ2" s="250" t="s">
        <v>302</v>
      </c>
      <c r="BK2" s="250" t="s">
        <v>303</v>
      </c>
      <c r="BL2" s="250" t="s">
        <v>304</v>
      </c>
      <c r="BM2" s="250" t="s">
        <v>383</v>
      </c>
      <c r="BN2" s="250" t="s">
        <v>384</v>
      </c>
      <c r="BO2" s="250" t="s">
        <v>385</v>
      </c>
      <c r="BP2" s="250" t="s">
        <v>386</v>
      </c>
      <c r="BQ2" s="250" t="s">
        <v>387</v>
      </c>
      <c r="BR2" s="250" t="s">
        <v>388</v>
      </c>
      <c r="BS2" s="250" t="s">
        <v>389</v>
      </c>
      <c r="BT2" s="250" t="s">
        <v>390</v>
      </c>
      <c r="BU2" s="250" t="s">
        <v>391</v>
      </c>
      <c r="BV2" s="250" t="s">
        <v>392</v>
      </c>
      <c r="BW2" s="250" t="s">
        <v>393</v>
      </c>
      <c r="BX2" s="250" t="s">
        <v>394</v>
      </c>
      <c r="BY2" s="251" t="s">
        <v>395</v>
      </c>
      <c r="BZ2" s="221" t="s">
        <v>349</v>
      </c>
      <c r="CA2" s="221" t="s">
        <v>350</v>
      </c>
      <c r="CB2" s="221" t="s">
        <v>351</v>
      </c>
      <c r="CC2" s="221" t="s">
        <v>352</v>
      </c>
      <c r="CD2" s="221" t="s">
        <v>353</v>
      </c>
      <c r="CE2"/>
    </row>
    <row r="3" spans="1:161" s="2" customFormat="1" ht="52.5" thickTop="1" thickBot="1" x14ac:dyDescent="0.3">
      <c r="A3" s="55" t="s">
        <v>35</v>
      </c>
      <c r="B3" s="55" t="s">
        <v>28</v>
      </c>
      <c r="C3" s="55" t="s">
        <v>69</v>
      </c>
      <c r="D3" s="57" t="s">
        <v>55</v>
      </c>
      <c r="E3" s="53" t="s">
        <v>95</v>
      </c>
      <c r="F3" s="56" t="s">
        <v>94</v>
      </c>
      <c r="G3" s="56" t="s">
        <v>119</v>
      </c>
      <c r="H3" s="56" t="s">
        <v>56</v>
      </c>
      <c r="I3" s="56" t="s">
        <v>63</v>
      </c>
      <c r="J3" s="56" t="s">
        <v>355</v>
      </c>
      <c r="K3" s="57" t="s">
        <v>57</v>
      </c>
      <c r="L3" s="55" t="s">
        <v>96</v>
      </c>
      <c r="M3" s="53" t="s">
        <v>603</v>
      </c>
      <c r="N3" s="53" t="s">
        <v>80</v>
      </c>
      <c r="O3" s="55" t="s">
        <v>97</v>
      </c>
      <c r="P3" s="55" t="s">
        <v>98</v>
      </c>
      <c r="Q3" s="55" t="s">
        <v>53</v>
      </c>
      <c r="R3" s="55" t="s">
        <v>60</v>
      </c>
      <c r="S3" s="55" t="s">
        <v>120</v>
      </c>
      <c r="T3" s="55" t="s">
        <v>61</v>
      </c>
      <c r="U3" s="55" t="s">
        <v>121</v>
      </c>
      <c r="V3" s="55" t="s">
        <v>122</v>
      </c>
      <c r="W3" s="55" t="s">
        <v>123</v>
      </c>
      <c r="AA3" s="367" t="s">
        <v>271</v>
      </c>
      <c r="AB3" s="367" t="s">
        <v>272</v>
      </c>
      <c r="AC3" s="367" t="s">
        <v>273</v>
      </c>
      <c r="AD3" s="367" t="s">
        <v>274</v>
      </c>
      <c r="AE3" s="367" t="s">
        <v>275</v>
      </c>
      <c r="AF3" s="367" t="s">
        <v>276</v>
      </c>
      <c r="AG3" s="367" t="s">
        <v>277</v>
      </c>
      <c r="AH3" s="367" t="s">
        <v>477</v>
      </c>
      <c r="AI3" s="367" t="s">
        <v>476</v>
      </c>
      <c r="AJ3" s="367" t="s">
        <v>279</v>
      </c>
      <c r="AK3" s="367" t="s">
        <v>376</v>
      </c>
      <c r="AL3" s="367" t="s">
        <v>515</v>
      </c>
      <c r="AM3" s="367" t="s">
        <v>280</v>
      </c>
      <c r="AN3" s="367" t="s">
        <v>478</v>
      </c>
      <c r="AO3" s="367" t="s">
        <v>285</v>
      </c>
      <c r="AP3" s="367" t="s">
        <v>839</v>
      </c>
      <c r="AQ3" s="367" t="s">
        <v>377</v>
      </c>
      <c r="AR3" s="367" t="s">
        <v>379</v>
      </c>
      <c r="AS3" s="367" t="s">
        <v>281</v>
      </c>
      <c r="AT3" s="367" t="s">
        <v>282</v>
      </c>
      <c r="AU3" s="367" t="s">
        <v>380</v>
      </c>
      <c r="AV3" s="367" t="s">
        <v>283</v>
      </c>
      <c r="AW3" s="367" t="s">
        <v>37</v>
      </c>
      <c r="AX3" s="367" t="s">
        <v>406</v>
      </c>
      <c r="AY3" s="367" t="s">
        <v>284</v>
      </c>
      <c r="AZ3" s="367" t="s">
        <v>479</v>
      </c>
      <c r="BA3" s="367" t="s">
        <v>840</v>
      </c>
      <c r="BB3" s="367" t="s">
        <v>570</v>
      </c>
      <c r="BC3" s="367" t="s">
        <v>286</v>
      </c>
      <c r="BD3" s="367" t="s">
        <v>287</v>
      </c>
      <c r="BE3" s="367" t="s">
        <v>480</v>
      </c>
      <c r="BF3" s="367" t="s">
        <v>481</v>
      </c>
      <c r="BG3" s="367" t="s">
        <v>382</v>
      </c>
      <c r="BH3" s="367" t="s">
        <v>482</v>
      </c>
      <c r="BI3" s="367" t="s">
        <v>483</v>
      </c>
      <c r="BJ3" s="367" t="s">
        <v>546</v>
      </c>
      <c r="BK3" s="367" t="s">
        <v>484</v>
      </c>
      <c r="BL3" s="367" t="s">
        <v>485</v>
      </c>
      <c r="BM3" s="367" t="s">
        <v>486</v>
      </c>
      <c r="BN3" s="367" t="s">
        <v>487</v>
      </c>
      <c r="BO3" s="367" t="s">
        <v>488</v>
      </c>
      <c r="BP3" s="367" t="s">
        <v>489</v>
      </c>
      <c r="BQ3" s="367" t="s">
        <v>490</v>
      </c>
      <c r="BR3" s="367" t="s">
        <v>491</v>
      </c>
      <c r="BS3" s="367" t="s">
        <v>492</v>
      </c>
      <c r="BT3" s="367" t="s">
        <v>493</v>
      </c>
      <c r="BU3" s="367" t="s">
        <v>494</v>
      </c>
      <c r="BV3" s="367" t="s">
        <v>495</v>
      </c>
      <c r="BW3" s="367" t="s">
        <v>496</v>
      </c>
      <c r="BX3" s="367" t="s">
        <v>497</v>
      </c>
      <c r="BY3" s="367" t="s">
        <v>498</v>
      </c>
      <c r="BZ3" s="367" t="s">
        <v>499</v>
      </c>
      <c r="CA3" s="367" t="s">
        <v>500</v>
      </c>
      <c r="CB3" s="367" t="s">
        <v>501</v>
      </c>
      <c r="CC3" s="367" t="s">
        <v>502</v>
      </c>
      <c r="CD3" s="367" t="s">
        <v>503</v>
      </c>
      <c r="CE3" s="367" t="s">
        <v>504</v>
      </c>
      <c r="CF3" s="367" t="s">
        <v>505</v>
      </c>
      <c r="CG3" s="367" t="s">
        <v>506</v>
      </c>
      <c r="CH3" s="367" t="s">
        <v>507</v>
      </c>
      <c r="CI3" s="367" t="s">
        <v>508</v>
      </c>
      <c r="CJ3" s="367" t="s">
        <v>509</v>
      </c>
      <c r="CK3" s="368" t="s">
        <v>510</v>
      </c>
      <c r="CL3" s="367" t="s">
        <v>525</v>
      </c>
      <c r="CM3" s="367" t="s">
        <v>526</v>
      </c>
      <c r="CN3" s="368" t="s">
        <v>527</v>
      </c>
      <c r="CO3" s="250" t="s">
        <v>407</v>
      </c>
      <c r="CP3" s="250" t="s">
        <v>408</v>
      </c>
      <c r="CQ3" s="250" t="s">
        <v>409</v>
      </c>
      <c r="CR3" s="250" t="s">
        <v>410</v>
      </c>
      <c r="CS3" s="250" t="s">
        <v>411</v>
      </c>
      <c r="CT3" s="250" t="s">
        <v>412</v>
      </c>
      <c r="CU3" s="250" t="s">
        <v>413</v>
      </c>
      <c r="CV3" s="250" t="s">
        <v>414</v>
      </c>
      <c r="CW3" s="250" t="s">
        <v>415</v>
      </c>
      <c r="CX3" s="250" t="s">
        <v>416</v>
      </c>
      <c r="CY3" s="250" t="s">
        <v>417</v>
      </c>
      <c r="CZ3" s="250" t="s">
        <v>418</v>
      </c>
      <c r="DA3" s="250" t="s">
        <v>419</v>
      </c>
      <c r="DB3" s="250" t="s">
        <v>420</v>
      </c>
      <c r="DC3" s="250" t="s">
        <v>421</v>
      </c>
      <c r="DD3" s="250" t="s">
        <v>422</v>
      </c>
      <c r="DE3" s="250" t="s">
        <v>423</v>
      </c>
      <c r="DF3" s="250" t="s">
        <v>424</v>
      </c>
      <c r="DG3" s="250" t="s">
        <v>425</v>
      </c>
      <c r="DH3" s="250" t="s">
        <v>426</v>
      </c>
      <c r="DI3" s="250" t="s">
        <v>427</v>
      </c>
      <c r="DJ3" s="250" t="s">
        <v>428</v>
      </c>
      <c r="DK3" s="250" t="s">
        <v>429</v>
      </c>
      <c r="DL3" s="250" t="s">
        <v>430</v>
      </c>
      <c r="DM3" s="250" t="s">
        <v>431</v>
      </c>
      <c r="DN3" s="250" t="s">
        <v>432</v>
      </c>
      <c r="DO3" s="250" t="s">
        <v>433</v>
      </c>
      <c r="DP3" s="250" t="s">
        <v>434</v>
      </c>
      <c r="DQ3" s="250" t="s">
        <v>435</v>
      </c>
      <c r="DR3" s="250" t="s">
        <v>436</v>
      </c>
      <c r="DS3" s="250" t="s">
        <v>437</v>
      </c>
      <c r="DT3" s="250" t="s">
        <v>438</v>
      </c>
      <c r="DU3" s="250" t="s">
        <v>439</v>
      </c>
      <c r="DV3" s="250" t="s">
        <v>440</v>
      </c>
      <c r="DW3" s="250" t="s">
        <v>441</v>
      </c>
      <c r="DX3" s="250" t="s">
        <v>442</v>
      </c>
      <c r="DY3" s="250" t="s">
        <v>443</v>
      </c>
      <c r="DZ3" s="250" t="s">
        <v>444</v>
      </c>
      <c r="EA3" s="250" t="s">
        <v>445</v>
      </c>
      <c r="EB3" s="250" t="s">
        <v>446</v>
      </c>
      <c r="EC3" s="250" t="s">
        <v>447</v>
      </c>
      <c r="ED3" s="250" t="s">
        <v>448</v>
      </c>
      <c r="EE3" s="250" t="s">
        <v>449</v>
      </c>
      <c r="EF3" s="250" t="s">
        <v>450</v>
      </c>
      <c r="EG3" s="250" t="s">
        <v>451</v>
      </c>
      <c r="EH3" s="250" t="s">
        <v>452</v>
      </c>
      <c r="EI3" s="250" t="s">
        <v>453</v>
      </c>
      <c r="EJ3" s="250" t="s">
        <v>454</v>
      </c>
      <c r="EK3" s="250" t="s">
        <v>455</v>
      </c>
      <c r="EL3" s="250" t="s">
        <v>456</v>
      </c>
      <c r="EM3" s="250" t="s">
        <v>457</v>
      </c>
      <c r="EN3" s="250" t="s">
        <v>458</v>
      </c>
      <c r="EO3" s="250" t="s">
        <v>459</v>
      </c>
      <c r="EP3" s="250" t="s">
        <v>460</v>
      </c>
      <c r="EQ3" s="250" t="s">
        <v>461</v>
      </c>
      <c r="ER3" s="250" t="s">
        <v>462</v>
      </c>
      <c r="ES3" s="250" t="s">
        <v>463</v>
      </c>
      <c r="ET3" s="250" t="s">
        <v>464</v>
      </c>
      <c r="EU3" s="250" t="s">
        <v>465</v>
      </c>
      <c r="EV3" s="250" t="s">
        <v>466</v>
      </c>
      <c r="EW3" s="250" t="s">
        <v>467</v>
      </c>
      <c r="EX3" s="250" t="s">
        <v>468</v>
      </c>
      <c r="EY3" s="250" t="s">
        <v>469</v>
      </c>
      <c r="EZ3" s="250" t="s">
        <v>470</v>
      </c>
      <c r="FA3" s="250" t="s">
        <v>471</v>
      </c>
      <c r="FB3" s="250" t="s">
        <v>472</v>
      </c>
      <c r="FC3" s="250" t="s">
        <v>473</v>
      </c>
      <c r="FD3" s="250" t="s">
        <v>474</v>
      </c>
      <c r="FE3" s="250" t="s">
        <v>475</v>
      </c>
    </row>
    <row r="4" spans="1:161" s="2" customFormat="1" ht="13.5" thickTop="1" x14ac:dyDescent="0.2">
      <c r="A4" s="278"/>
      <c r="B4" s="278"/>
      <c r="C4" s="278"/>
      <c r="D4" s="278"/>
      <c r="E4" s="278">
        <f t="shared" ref="E4" si="0">AC4</f>
        <v>1</v>
      </c>
      <c r="F4" s="400" t="str">
        <f t="shared" ref="F4" si="1">AX4</f>
        <v>CXX999</v>
      </c>
      <c r="G4" s="219" t="str">
        <f t="shared" ref="G4" si="2">IF(LEN(BD4)&gt;0,BD4,"")</f>
        <v>Michelin</v>
      </c>
      <c r="H4" s="220" t="str">
        <f t="shared" ref="H4" si="3">AT4&amp;" "&amp;AS4</f>
        <v>Klein Dieter</v>
      </c>
      <c r="I4" s="257" t="str">
        <f t="shared" ref="I4" si="4">AW4</f>
        <v>PC Roland zu  Bremen</v>
      </c>
      <c r="J4" s="258" t="str">
        <f t="shared" ref="J4" si="5">AY4</f>
        <v>INTD1141232</v>
      </c>
      <c r="K4" s="257" t="str">
        <f t="shared" ref="K4" si="6">BC4</f>
        <v>993 Coupe</v>
      </c>
      <c r="L4" s="404" t="str">
        <f t="shared" ref="L4" si="7">AH4</f>
        <v>22</v>
      </c>
      <c r="M4" s="256" t="str">
        <f t="shared" ref="M4" si="8">BG4</f>
        <v>2:20.722</v>
      </c>
      <c r="N4" s="12"/>
      <c r="O4" s="12"/>
      <c r="P4" s="12"/>
      <c r="Q4" s="262">
        <f t="shared" ref="Q4" si="9">AK4</f>
        <v>3200</v>
      </c>
      <c r="R4" t="e">
        <f>VLOOKUP(A4,Grunddaten!$H$7:$I$56,2)</f>
        <v>#N/A</v>
      </c>
      <c r="S4" s="244">
        <f t="shared" ref="S4" si="10">COUNTIF(E$4:E$8013,"="&amp;TEXT(E4,"0"))</f>
        <v>1</v>
      </c>
      <c r="T4" s="283">
        <f>IF($J$1&gt;Grunddaten!$I$3,($J$1-Grunddaten!$I$3)*Grunddaten!$I$4,0)</f>
        <v>0</v>
      </c>
      <c r="U4" s="203" t="e">
        <f t="shared" ref="U4" si="11">R4+T4</f>
        <v>#N/A</v>
      </c>
      <c r="V4" s="203" t="str">
        <f t="shared" ref="V4" si="12">IF(D4=6,U4,"")</f>
        <v/>
      </c>
      <c r="W4" s="203" t="e">
        <f t="shared" ref="W4" si="13">IF(G4="Michelin",U4,0)</f>
        <v>#N/A</v>
      </c>
      <c r="X4"/>
      <c r="Y4"/>
      <c r="Z4"/>
      <c r="AA4" s="396">
        <v>33</v>
      </c>
      <c r="AB4" s="397" t="s">
        <v>632</v>
      </c>
      <c r="AC4" s="396">
        <v>1</v>
      </c>
      <c r="AD4" s="397" t="s">
        <v>633</v>
      </c>
      <c r="AE4" s="396">
        <v>10</v>
      </c>
      <c r="AF4" s="407">
        <v>1</v>
      </c>
      <c r="AG4" s="397" t="s">
        <v>522</v>
      </c>
      <c r="AH4" s="397" t="s">
        <v>843</v>
      </c>
      <c r="AI4" s="397" t="s">
        <v>512</v>
      </c>
      <c r="AJ4" s="397" t="s">
        <v>513</v>
      </c>
      <c r="AK4" s="396">
        <v>3200</v>
      </c>
      <c r="AL4" s="396">
        <v>0</v>
      </c>
      <c r="AM4" s="397" t="s">
        <v>844</v>
      </c>
      <c r="AN4" s="397"/>
      <c r="AO4" s="397" t="s">
        <v>305</v>
      </c>
      <c r="AP4" s="396">
        <v>0</v>
      </c>
      <c r="AQ4" s="397" t="s">
        <v>844</v>
      </c>
      <c r="AR4" s="396">
        <v>1</v>
      </c>
      <c r="AS4" s="397" t="s">
        <v>841</v>
      </c>
      <c r="AT4" s="397" t="s">
        <v>845</v>
      </c>
      <c r="AU4" s="396">
        <v>1</v>
      </c>
      <c r="AV4" s="397" t="s">
        <v>846</v>
      </c>
      <c r="AW4" s="397" t="s">
        <v>654</v>
      </c>
      <c r="AX4" s="393" t="s">
        <v>1078</v>
      </c>
      <c r="AY4" s="397" t="s">
        <v>656</v>
      </c>
      <c r="AZ4" s="397" t="s">
        <v>305</v>
      </c>
      <c r="BA4" s="396">
        <v>0</v>
      </c>
      <c r="BB4" s="397"/>
      <c r="BC4" s="397" t="s">
        <v>836</v>
      </c>
      <c r="BD4" s="397" t="s">
        <v>81</v>
      </c>
      <c r="BE4" s="397" t="s">
        <v>847</v>
      </c>
      <c r="BF4" s="397" t="s">
        <v>848</v>
      </c>
      <c r="BG4" s="397" t="s">
        <v>849</v>
      </c>
      <c r="BH4" s="397" t="s">
        <v>850</v>
      </c>
      <c r="BI4" s="402" t="s">
        <v>851</v>
      </c>
      <c r="BJ4" s="397"/>
      <c r="BK4" s="397" t="s">
        <v>852</v>
      </c>
      <c r="BL4" s="397" t="s">
        <v>849</v>
      </c>
      <c r="BM4" s="397" t="s">
        <v>853</v>
      </c>
      <c r="BN4" s="397" t="s">
        <v>854</v>
      </c>
      <c r="BO4" s="397" t="s">
        <v>855</v>
      </c>
      <c r="BP4" s="397" t="s">
        <v>856</v>
      </c>
      <c r="BQ4" s="397" t="s">
        <v>857</v>
      </c>
      <c r="BR4" s="397" t="s">
        <v>858</v>
      </c>
      <c r="BS4" s="397" t="s">
        <v>859</v>
      </c>
      <c r="BT4" s="397" t="s">
        <v>860</v>
      </c>
      <c r="BU4" s="397" t="s">
        <v>847</v>
      </c>
      <c r="BV4" s="397" t="s">
        <v>861</v>
      </c>
      <c r="BW4" s="397" t="s">
        <v>862</v>
      </c>
      <c r="BX4" s="397" t="s">
        <v>863</v>
      </c>
      <c r="BY4" s="397" t="s">
        <v>864</v>
      </c>
      <c r="BZ4" s="397" t="s">
        <v>865</v>
      </c>
      <c r="CA4" s="397" t="s">
        <v>866</v>
      </c>
      <c r="CB4" s="397" t="s">
        <v>867</v>
      </c>
      <c r="CC4" s="397" t="s">
        <v>868</v>
      </c>
      <c r="CD4" s="397" t="s">
        <v>869</v>
      </c>
      <c r="CE4" s="397" t="s">
        <v>870</v>
      </c>
      <c r="CF4" s="397" t="s">
        <v>871</v>
      </c>
      <c r="CG4" s="397"/>
      <c r="CH4" s="397"/>
      <c r="CI4" s="397"/>
      <c r="CJ4" s="397"/>
      <c r="CK4" s="403"/>
      <c r="CL4" s="396"/>
      <c r="CM4" s="396"/>
      <c r="CN4" s="405"/>
      <c r="CO4" s="406"/>
      <c r="CP4" s="406"/>
      <c r="CQ4" s="406"/>
      <c r="CR4" s="406"/>
      <c r="CS4" s="406"/>
      <c r="CT4" s="406"/>
      <c r="CU4" s="406"/>
      <c r="CV4" s="406"/>
      <c r="CW4" s="406"/>
      <c r="CX4" s="406"/>
      <c r="CY4" s="406"/>
      <c r="CZ4" s="406"/>
      <c r="DA4" s="406"/>
      <c r="DB4" s="406"/>
      <c r="DC4" s="406"/>
      <c r="DD4" s="406"/>
      <c r="DE4" s="406"/>
      <c r="DF4" s="406"/>
      <c r="DG4" s="406"/>
      <c r="DH4" s="406"/>
      <c r="DI4" s="406"/>
      <c r="DJ4" s="406"/>
      <c r="DK4" s="406"/>
      <c r="DL4" s="406"/>
      <c r="DM4" s="406"/>
      <c r="DN4" s="406"/>
      <c r="DO4" s="406"/>
      <c r="DP4" s="406"/>
      <c r="DQ4" s="406"/>
      <c r="DR4" s="406"/>
      <c r="DS4" s="406"/>
      <c r="DT4" s="406"/>
      <c r="DU4" s="406"/>
      <c r="DV4" s="406"/>
      <c r="DW4" s="406"/>
      <c r="DX4" s="406"/>
      <c r="DY4" s="406"/>
      <c r="DZ4" s="406"/>
      <c r="EA4" s="406"/>
      <c r="EB4" s="406"/>
      <c r="EC4" s="406"/>
      <c r="ED4" s="406"/>
      <c r="EE4" s="406"/>
      <c r="EF4" s="406"/>
      <c r="EG4" s="406"/>
      <c r="EH4" s="406"/>
      <c r="EI4" s="406"/>
      <c r="EJ4" s="406"/>
      <c r="EK4" s="406"/>
      <c r="EL4" s="406"/>
      <c r="EM4" s="406"/>
      <c r="EN4" s="406"/>
      <c r="EO4" s="406"/>
      <c r="EP4" s="406"/>
      <c r="EQ4" s="406"/>
      <c r="ER4" s="406"/>
      <c r="ES4" s="406"/>
      <c r="ET4" s="406"/>
      <c r="EU4" s="406"/>
      <c r="EV4" s="406"/>
      <c r="EW4" s="406"/>
      <c r="EX4" s="406"/>
      <c r="EY4" s="406"/>
      <c r="EZ4" s="406"/>
      <c r="FA4" s="406"/>
      <c r="FB4" s="406"/>
      <c r="FC4" s="406"/>
      <c r="FD4" s="406"/>
      <c r="FE4" s="406"/>
    </row>
  </sheetData>
  <sortState xmlns:xlrd2="http://schemas.microsoft.com/office/spreadsheetml/2017/richdata2" ref="A4:FE19">
    <sortCondition ref="E4:E19"/>
    <sortCondition ref="Q4:Q19"/>
  </sortState>
  <pageMargins left="0.39370078740157483" right="0.39370078740157483" top="0.39370078740157483" bottom="0.39370078740157483" header="0.19685039370078741" footer="0.19685039370078741"/>
  <pageSetup paperSize="9" scale="74" fitToHeight="5" orientation="landscape" horizontalDpi="1200" verticalDpi="1200" r:id="rId1"/>
  <headerFooter alignWithMargins="0">
    <oddHeader>&amp;LPCS-Challenge&amp;R&amp;A</oddHeader>
    <oddFooter>&amp;L&amp;F&amp;CSeite &amp;P von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27</vt:i4>
      </vt:variant>
    </vt:vector>
  </HeadingPairs>
  <TitlesOfParts>
    <vt:vector size="43" baseType="lpstr">
      <vt:lpstr>Übersicht</vt:lpstr>
      <vt:lpstr>Notizen</vt:lpstr>
      <vt:lpstr>Hockenheim_PdSS</vt:lpstr>
      <vt:lpstr>Leipzig</vt:lpstr>
      <vt:lpstr>RedBull_Ring</vt:lpstr>
      <vt:lpstr>Hockenheim_Club_Days</vt:lpstr>
      <vt:lpstr>Salzburgring</vt:lpstr>
      <vt:lpstr>Chenevieres</vt:lpstr>
      <vt:lpstr>Bilster_Berg</vt:lpstr>
      <vt:lpstr>Franciacorta</vt:lpstr>
      <vt:lpstr>Assen</vt:lpstr>
      <vt:lpstr>AnneauDuRhin</vt:lpstr>
      <vt:lpstr>Sieger</vt:lpstr>
      <vt:lpstr>Statistik-Grafik</vt:lpstr>
      <vt:lpstr>Auswertung</vt:lpstr>
      <vt:lpstr>Grunddaten</vt:lpstr>
      <vt:lpstr>AnneauDuRhin!Druckbereich</vt:lpstr>
      <vt:lpstr>Bilster_Berg!Druckbereich</vt:lpstr>
      <vt:lpstr>Franciacorta!Druckbereich</vt:lpstr>
      <vt:lpstr>Hockenheim_Club_Days!Druckbereich</vt:lpstr>
      <vt:lpstr>RedBull_Ring!Druckbereich</vt:lpstr>
      <vt:lpstr>Sieger!Druckbereich</vt:lpstr>
      <vt:lpstr>'Statistik-Grafik'!Druckbereich</vt:lpstr>
      <vt:lpstr>Übersicht!Druckbereich</vt:lpstr>
      <vt:lpstr>AnneauDuRhin!Drucktitel</vt:lpstr>
      <vt:lpstr>Bilster_Berg!Drucktitel</vt:lpstr>
      <vt:lpstr>Franciacorta!Drucktitel</vt:lpstr>
      <vt:lpstr>Hockenheim_Club_Days!Drucktitel</vt:lpstr>
      <vt:lpstr>RedBull_Ring!Drucktitel</vt:lpstr>
      <vt:lpstr>Übersicht!Drucktitel</vt:lpstr>
      <vt:lpstr>MindestTeilnehmer</vt:lpstr>
      <vt:lpstr>Auswertung!Print_Area</vt:lpstr>
      <vt:lpstr>Grunddaten!Print_Area</vt:lpstr>
      <vt:lpstr>RedBull_Ring!Print_Area</vt:lpstr>
      <vt:lpstr>'Statistik-Grafik'!Print_Area</vt:lpstr>
      <vt:lpstr>Übersicht!Print_Area</vt:lpstr>
      <vt:lpstr>AnneauDuRhin!Print_Titles</vt:lpstr>
      <vt:lpstr>Auswertung!Print_Titles</vt:lpstr>
      <vt:lpstr>Hockenheim_Club_Days!Print_Titles</vt:lpstr>
      <vt:lpstr>RedBull_Ring!Print_Titles</vt:lpstr>
      <vt:lpstr>Übersicht!Print_Titles</vt:lpstr>
      <vt:lpstr>Typ</vt:lpstr>
      <vt:lpstr>Zusatzpunkte</vt:lpstr>
    </vt:vector>
  </TitlesOfParts>
  <Company>IBL Ingenieurbüro Letters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 Letters</dc:creator>
  <cp:lastModifiedBy>Christoph Preu</cp:lastModifiedBy>
  <cp:lastPrinted>2021-07-06T19:10:48Z</cp:lastPrinted>
  <dcterms:created xsi:type="dcterms:W3CDTF">2001-09-01T08:37:20Z</dcterms:created>
  <dcterms:modified xsi:type="dcterms:W3CDTF">2021-07-26T15:10:09Z</dcterms:modified>
</cp:coreProperties>
</file>